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ORM\Společné projekty\Instalace FVE, Jihlava\Svoboda\FVE - II. etapa\VŘ - dodávka\Zadávací dokumentace\Příloha č. 4b – Soupis prací – MŠ Resslova\"/>
    </mc:Choice>
  </mc:AlternateContent>
  <bookViews>
    <workbookView xWindow="3540" yWindow="480" windowWidth="16095" windowHeight="14955" activeTab="1"/>
  </bookViews>
  <sheets>
    <sheet name="Rekapitulace stavby" sheetId="1" r:id="rId1"/>
    <sheet name="01 - D.1.3 Silnoproudá el..." sheetId="2" r:id="rId2"/>
  </sheets>
  <definedNames>
    <definedName name="_xlnm._FilterDatabase" localSheetId="1" hidden="1">'01 - D.1.3 Silnoproudá el...'!$C$129:$L$267</definedName>
    <definedName name="_xlnm.Print_Titles" localSheetId="1">'01 - D.1.3 Silnoproudá el...'!$129:$129</definedName>
    <definedName name="_xlnm.Print_Titles" localSheetId="0">'Rekapitulace stavby'!$92:$92</definedName>
    <definedName name="_xlnm.Print_Area" localSheetId="1">'01 - D.1.3 Silnoproudá el...'!$C$4:$K$76,'01 - D.1.3 Silnoproudá el...'!$C$82:$K$111,'01 - D.1.3 Silnoproudá el...'!$C$117:$L$267</definedName>
    <definedName name="_xlnm.Print_Area" localSheetId="0">'Rekapitulace stavby'!$A$4:$AO$76,'Rekapitulace stavby'!$A$82:$AQ$106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9" i="2" l="1"/>
  <c r="K38" i="2"/>
  <c r="BA95" i="1" s="1"/>
  <c r="K37" i="2"/>
  <c r="AZ95" i="1"/>
  <c r="BI267" i="2"/>
  <c r="BH267" i="2"/>
  <c r="BG267" i="2"/>
  <c r="BF267" i="2"/>
  <c r="X267" i="2"/>
  <c r="V267" i="2"/>
  <c r="T267" i="2"/>
  <c r="P267" i="2"/>
  <c r="BK267" i="2" s="1"/>
  <c r="BI266" i="2"/>
  <c r="BH266" i="2"/>
  <c r="BG266" i="2"/>
  <c r="BF266" i="2"/>
  <c r="X266" i="2"/>
  <c r="V266" i="2"/>
  <c r="T266" i="2"/>
  <c r="P266" i="2"/>
  <c r="K266" i="2" s="1"/>
  <c r="BE266" i="2" s="1"/>
  <c r="BI264" i="2"/>
  <c r="BH264" i="2"/>
  <c r="BG264" i="2"/>
  <c r="BF264" i="2"/>
  <c r="X264" i="2"/>
  <c r="X263" i="2" s="1"/>
  <c r="V264" i="2"/>
  <c r="V263" i="2"/>
  <c r="T264" i="2"/>
  <c r="T263" i="2" s="1"/>
  <c r="P264" i="2"/>
  <c r="BI261" i="2"/>
  <c r="BH261" i="2"/>
  <c r="BG261" i="2"/>
  <c r="BF261" i="2"/>
  <c r="X261" i="2"/>
  <c r="X260" i="2"/>
  <c r="V261" i="2"/>
  <c r="V260" i="2" s="1"/>
  <c r="T261" i="2"/>
  <c r="T260" i="2"/>
  <c r="P261" i="2"/>
  <c r="K261" i="2" s="1"/>
  <c r="BE261" i="2" s="1"/>
  <c r="BI258" i="2"/>
  <c r="BH258" i="2"/>
  <c r="BG258" i="2"/>
  <c r="BF258" i="2"/>
  <c r="X258" i="2"/>
  <c r="V258" i="2"/>
  <c r="T258" i="2"/>
  <c r="P258" i="2"/>
  <c r="BK258" i="2" s="1"/>
  <c r="BI257" i="2"/>
  <c r="BH257" i="2"/>
  <c r="BG257" i="2"/>
  <c r="BF257" i="2"/>
  <c r="X257" i="2"/>
  <c r="V257" i="2"/>
  <c r="T257" i="2"/>
  <c r="P257" i="2"/>
  <c r="BK257" i="2" s="1"/>
  <c r="BI256" i="2"/>
  <c r="BH256" i="2"/>
  <c r="BG256" i="2"/>
  <c r="BF256" i="2"/>
  <c r="X256" i="2"/>
  <c r="V256" i="2"/>
  <c r="T256" i="2"/>
  <c r="P256" i="2"/>
  <c r="BK256" i="2" s="1"/>
  <c r="BI255" i="2"/>
  <c r="BH255" i="2"/>
  <c r="BG255" i="2"/>
  <c r="BF255" i="2"/>
  <c r="X255" i="2"/>
  <c r="V255" i="2"/>
  <c r="T255" i="2"/>
  <c r="P255" i="2"/>
  <c r="BK255" i="2" s="1"/>
  <c r="BI254" i="2"/>
  <c r="BH254" i="2"/>
  <c r="BG254" i="2"/>
  <c r="BF254" i="2"/>
  <c r="X254" i="2"/>
  <c r="V254" i="2"/>
  <c r="T254" i="2"/>
  <c r="P254" i="2"/>
  <c r="K254" i="2" s="1"/>
  <c r="BE254" i="2" s="1"/>
  <c r="BI253" i="2"/>
  <c r="BH253" i="2"/>
  <c r="BG253" i="2"/>
  <c r="BF253" i="2"/>
  <c r="X253" i="2"/>
  <c r="V253" i="2"/>
  <c r="T253" i="2"/>
  <c r="P253" i="2"/>
  <c r="K253" i="2" s="1"/>
  <c r="BI252" i="2"/>
  <c r="BH252" i="2"/>
  <c r="BG252" i="2"/>
  <c r="BF252" i="2"/>
  <c r="X252" i="2"/>
  <c r="V252" i="2"/>
  <c r="T252" i="2"/>
  <c r="P252" i="2"/>
  <c r="K252" i="2" s="1"/>
  <c r="BE252" i="2" s="1"/>
  <c r="BI250" i="2"/>
  <c r="BH250" i="2"/>
  <c r="BG250" i="2"/>
  <c r="BF250" i="2"/>
  <c r="X250" i="2"/>
  <c r="V250" i="2"/>
  <c r="T250" i="2"/>
  <c r="P250" i="2"/>
  <c r="K250" i="2" s="1"/>
  <c r="BE250" i="2" s="1"/>
  <c r="BI249" i="2"/>
  <c r="BH249" i="2"/>
  <c r="BG249" i="2"/>
  <c r="BF249" i="2"/>
  <c r="X249" i="2"/>
  <c r="V249" i="2"/>
  <c r="T249" i="2"/>
  <c r="P249" i="2"/>
  <c r="BK249" i="2" s="1"/>
  <c r="BI248" i="2"/>
  <c r="BH248" i="2"/>
  <c r="BG248" i="2"/>
  <c r="BF248" i="2"/>
  <c r="X248" i="2"/>
  <c r="V248" i="2"/>
  <c r="T248" i="2"/>
  <c r="P248" i="2"/>
  <c r="BI247" i="2"/>
  <c r="BH247" i="2"/>
  <c r="BG247" i="2"/>
  <c r="BF247" i="2"/>
  <c r="X247" i="2"/>
  <c r="V247" i="2"/>
  <c r="T247" i="2"/>
  <c r="P247" i="2"/>
  <c r="K247" i="2" s="1"/>
  <c r="BE247" i="2" s="1"/>
  <c r="BI244" i="2"/>
  <c r="BH244" i="2"/>
  <c r="BG244" i="2"/>
  <c r="BF244" i="2"/>
  <c r="X244" i="2"/>
  <c r="V244" i="2"/>
  <c r="T244" i="2"/>
  <c r="P244" i="2"/>
  <c r="K244" i="2" s="1"/>
  <c r="BE244" i="2" s="1"/>
  <c r="BI243" i="2"/>
  <c r="BH243" i="2"/>
  <c r="BG243" i="2"/>
  <c r="BF243" i="2"/>
  <c r="X243" i="2"/>
  <c r="V243" i="2"/>
  <c r="T243" i="2"/>
  <c r="P243" i="2"/>
  <c r="BK243" i="2" s="1"/>
  <c r="BI242" i="2"/>
  <c r="BH242" i="2"/>
  <c r="BG242" i="2"/>
  <c r="BF242" i="2"/>
  <c r="X242" i="2"/>
  <c r="V242" i="2"/>
  <c r="T242" i="2"/>
  <c r="P242" i="2"/>
  <c r="K242" i="2" s="1"/>
  <c r="BE242" i="2" s="1"/>
  <c r="BI241" i="2"/>
  <c r="BH241" i="2"/>
  <c r="BG241" i="2"/>
  <c r="BF241" i="2"/>
  <c r="X241" i="2"/>
  <c r="V241" i="2"/>
  <c r="T241" i="2"/>
  <c r="P241" i="2"/>
  <c r="BK241" i="2" s="1"/>
  <c r="BI239" i="2"/>
  <c r="BH239" i="2"/>
  <c r="BG239" i="2"/>
  <c r="BF239" i="2"/>
  <c r="X239" i="2"/>
  <c r="V239" i="2"/>
  <c r="T239" i="2"/>
  <c r="P239" i="2"/>
  <c r="BK239" i="2" s="1"/>
  <c r="BI238" i="2"/>
  <c r="BH238" i="2"/>
  <c r="BG238" i="2"/>
  <c r="BF238" i="2"/>
  <c r="X238" i="2"/>
  <c r="V238" i="2"/>
  <c r="T238" i="2"/>
  <c r="P238" i="2"/>
  <c r="BK238" i="2" s="1"/>
  <c r="BI237" i="2"/>
  <c r="BH237" i="2"/>
  <c r="BG237" i="2"/>
  <c r="BF237" i="2"/>
  <c r="X237" i="2"/>
  <c r="V237" i="2"/>
  <c r="T237" i="2"/>
  <c r="P237" i="2"/>
  <c r="K237" i="2" s="1"/>
  <c r="BE237" i="2" s="1"/>
  <c r="BI234" i="2"/>
  <c r="BH234" i="2"/>
  <c r="BG234" i="2"/>
  <c r="BF234" i="2"/>
  <c r="X234" i="2"/>
  <c r="V234" i="2"/>
  <c r="T234" i="2"/>
  <c r="P234" i="2"/>
  <c r="K234" i="2" s="1"/>
  <c r="BE234" i="2" s="1"/>
  <c r="BI233" i="2"/>
  <c r="BH233" i="2"/>
  <c r="BG233" i="2"/>
  <c r="BF233" i="2"/>
  <c r="X233" i="2"/>
  <c r="V233" i="2"/>
  <c r="T233" i="2"/>
  <c r="P233" i="2"/>
  <c r="K233" i="2" s="1"/>
  <c r="BE233" i="2" s="1"/>
  <c r="BI230" i="2"/>
  <c r="BH230" i="2"/>
  <c r="BG230" i="2"/>
  <c r="BF230" i="2"/>
  <c r="X230" i="2"/>
  <c r="V230" i="2"/>
  <c r="T230" i="2"/>
  <c r="P230" i="2"/>
  <c r="BK230" i="2" s="1"/>
  <c r="BI229" i="2"/>
  <c r="BH229" i="2"/>
  <c r="BG229" i="2"/>
  <c r="BF229" i="2"/>
  <c r="X229" i="2"/>
  <c r="V229" i="2"/>
  <c r="T229" i="2"/>
  <c r="P229" i="2"/>
  <c r="K229" i="2" s="1"/>
  <c r="BE229" i="2" s="1"/>
  <c r="BI228" i="2"/>
  <c r="BH228" i="2"/>
  <c r="BG228" i="2"/>
  <c r="BF228" i="2"/>
  <c r="X228" i="2"/>
  <c r="V228" i="2"/>
  <c r="T228" i="2"/>
  <c r="P228" i="2"/>
  <c r="BK228" i="2" s="1"/>
  <c r="BI227" i="2"/>
  <c r="BH227" i="2"/>
  <c r="BG227" i="2"/>
  <c r="BF227" i="2"/>
  <c r="X227" i="2"/>
  <c r="V227" i="2"/>
  <c r="T227" i="2"/>
  <c r="P227" i="2"/>
  <c r="BK227" i="2" s="1"/>
  <c r="BI226" i="2"/>
  <c r="BH226" i="2"/>
  <c r="BG226" i="2"/>
  <c r="BF226" i="2"/>
  <c r="X226" i="2"/>
  <c r="V226" i="2"/>
  <c r="T226" i="2"/>
  <c r="P226" i="2"/>
  <c r="K226" i="2" s="1"/>
  <c r="BE226" i="2" s="1"/>
  <c r="BI225" i="2"/>
  <c r="BH225" i="2"/>
  <c r="BG225" i="2"/>
  <c r="BF225" i="2"/>
  <c r="X225" i="2"/>
  <c r="V225" i="2"/>
  <c r="T225" i="2"/>
  <c r="P225" i="2"/>
  <c r="K225" i="2" s="1"/>
  <c r="BE225" i="2" s="1"/>
  <c r="BI224" i="2"/>
  <c r="BH224" i="2"/>
  <c r="BG224" i="2"/>
  <c r="BF224" i="2"/>
  <c r="X224" i="2"/>
  <c r="V224" i="2"/>
  <c r="T224" i="2"/>
  <c r="P224" i="2"/>
  <c r="BK224" i="2" s="1"/>
  <c r="BI223" i="2"/>
  <c r="BH223" i="2"/>
  <c r="BG223" i="2"/>
  <c r="BF223" i="2"/>
  <c r="X223" i="2"/>
  <c r="V223" i="2"/>
  <c r="T223" i="2"/>
  <c r="P223" i="2"/>
  <c r="K223" i="2" s="1"/>
  <c r="BE223" i="2" s="1"/>
  <c r="BI222" i="2"/>
  <c r="BH222" i="2"/>
  <c r="BG222" i="2"/>
  <c r="BF222" i="2"/>
  <c r="X222" i="2"/>
  <c r="V222" i="2"/>
  <c r="T222" i="2"/>
  <c r="P222" i="2"/>
  <c r="K222" i="2" s="1"/>
  <c r="BE222" i="2" s="1"/>
  <c r="BI220" i="2"/>
  <c r="BH220" i="2"/>
  <c r="BG220" i="2"/>
  <c r="BF220" i="2"/>
  <c r="X220" i="2"/>
  <c r="V220" i="2"/>
  <c r="T220" i="2"/>
  <c r="P220" i="2"/>
  <c r="K220" i="2" s="1"/>
  <c r="BE220" i="2" s="1"/>
  <c r="BI218" i="2"/>
  <c r="BH218" i="2"/>
  <c r="BG218" i="2"/>
  <c r="BF218" i="2"/>
  <c r="X218" i="2"/>
  <c r="V218" i="2"/>
  <c r="T218" i="2"/>
  <c r="P218" i="2"/>
  <c r="BK218" i="2" s="1"/>
  <c r="BI216" i="2"/>
  <c r="BH216" i="2"/>
  <c r="BG216" i="2"/>
  <c r="BF216" i="2"/>
  <c r="X216" i="2"/>
  <c r="V216" i="2"/>
  <c r="T216" i="2"/>
  <c r="P216" i="2"/>
  <c r="K216" i="2" s="1"/>
  <c r="BE216" i="2" s="1"/>
  <c r="BI215" i="2"/>
  <c r="BH215" i="2"/>
  <c r="BG215" i="2"/>
  <c r="BF215" i="2"/>
  <c r="X215" i="2"/>
  <c r="V215" i="2"/>
  <c r="T215" i="2"/>
  <c r="P215" i="2"/>
  <c r="K215" i="2" s="1"/>
  <c r="BE215" i="2" s="1"/>
  <c r="BI213" i="2"/>
  <c r="BH213" i="2"/>
  <c r="BG213" i="2"/>
  <c r="BF213" i="2"/>
  <c r="X213" i="2"/>
  <c r="V213" i="2"/>
  <c r="T213" i="2"/>
  <c r="P213" i="2"/>
  <c r="BK213" i="2" s="1"/>
  <c r="BI212" i="2"/>
  <c r="BH212" i="2"/>
  <c r="BG212" i="2"/>
  <c r="BF212" i="2"/>
  <c r="X212" i="2"/>
  <c r="V212" i="2"/>
  <c r="T212" i="2"/>
  <c r="P212" i="2"/>
  <c r="K212" i="2" s="1"/>
  <c r="BE212" i="2" s="1"/>
  <c r="BI211" i="2"/>
  <c r="BH211" i="2"/>
  <c r="BG211" i="2"/>
  <c r="BF211" i="2"/>
  <c r="X211" i="2"/>
  <c r="V211" i="2"/>
  <c r="T211" i="2"/>
  <c r="P211" i="2"/>
  <c r="K211" i="2" s="1"/>
  <c r="BE211" i="2" s="1"/>
  <c r="BI209" i="2"/>
  <c r="BH209" i="2"/>
  <c r="BG209" i="2"/>
  <c r="BF209" i="2"/>
  <c r="X209" i="2"/>
  <c r="V209" i="2"/>
  <c r="T209" i="2"/>
  <c r="P209" i="2"/>
  <c r="K209" i="2" s="1"/>
  <c r="BE209" i="2" s="1"/>
  <c r="BI207" i="2"/>
  <c r="BH207" i="2"/>
  <c r="BG207" i="2"/>
  <c r="BF207" i="2"/>
  <c r="X207" i="2"/>
  <c r="V207" i="2"/>
  <c r="T207" i="2"/>
  <c r="P207" i="2"/>
  <c r="K207" i="2" s="1"/>
  <c r="BE207" i="2" s="1"/>
  <c r="BI205" i="2"/>
  <c r="BH205" i="2"/>
  <c r="BG205" i="2"/>
  <c r="BF205" i="2"/>
  <c r="X205" i="2"/>
  <c r="V205" i="2"/>
  <c r="T205" i="2"/>
  <c r="P205" i="2"/>
  <c r="BI204" i="2"/>
  <c r="BH204" i="2"/>
  <c r="BG204" i="2"/>
  <c r="BF204" i="2"/>
  <c r="X204" i="2"/>
  <c r="V204" i="2"/>
  <c r="T204" i="2"/>
  <c r="P204" i="2"/>
  <c r="BK204" i="2" s="1"/>
  <c r="BI202" i="2"/>
  <c r="BH202" i="2"/>
  <c r="BG202" i="2"/>
  <c r="BF202" i="2"/>
  <c r="X202" i="2"/>
  <c r="V202" i="2"/>
  <c r="T202" i="2"/>
  <c r="P202" i="2"/>
  <c r="BK202" i="2" s="1"/>
  <c r="BI201" i="2"/>
  <c r="BH201" i="2"/>
  <c r="BG201" i="2"/>
  <c r="BF201" i="2"/>
  <c r="X201" i="2"/>
  <c r="V201" i="2"/>
  <c r="T201" i="2"/>
  <c r="P201" i="2"/>
  <c r="BI199" i="2"/>
  <c r="BH199" i="2"/>
  <c r="BG199" i="2"/>
  <c r="BF199" i="2"/>
  <c r="X199" i="2"/>
  <c r="V199" i="2"/>
  <c r="T199" i="2"/>
  <c r="P199" i="2"/>
  <c r="K199" i="2" s="1"/>
  <c r="BE199" i="2" s="1"/>
  <c r="BI198" i="2"/>
  <c r="BH198" i="2"/>
  <c r="BG198" i="2"/>
  <c r="BF198" i="2"/>
  <c r="X198" i="2"/>
  <c r="V198" i="2"/>
  <c r="T198" i="2"/>
  <c r="P198" i="2"/>
  <c r="K198" i="2" s="1"/>
  <c r="BE198" i="2" s="1"/>
  <c r="BI196" i="2"/>
  <c r="BH196" i="2"/>
  <c r="BG196" i="2"/>
  <c r="BF196" i="2"/>
  <c r="X196" i="2"/>
  <c r="V196" i="2"/>
  <c r="T196" i="2"/>
  <c r="P196" i="2"/>
  <c r="BK196" i="2" s="1"/>
  <c r="BI195" i="2"/>
  <c r="BH195" i="2"/>
  <c r="BG195" i="2"/>
  <c r="BF195" i="2"/>
  <c r="X195" i="2"/>
  <c r="V195" i="2"/>
  <c r="T195" i="2"/>
  <c r="P195" i="2"/>
  <c r="BK195" i="2" s="1"/>
  <c r="BI193" i="2"/>
  <c r="BH193" i="2"/>
  <c r="BG193" i="2"/>
  <c r="BF193" i="2"/>
  <c r="X193" i="2"/>
  <c r="V193" i="2"/>
  <c r="T193" i="2"/>
  <c r="P193" i="2"/>
  <c r="K193" i="2" s="1"/>
  <c r="BE193" i="2" s="1"/>
  <c r="BI192" i="2"/>
  <c r="BH192" i="2"/>
  <c r="BG192" i="2"/>
  <c r="BF192" i="2"/>
  <c r="X192" i="2"/>
  <c r="V192" i="2"/>
  <c r="T192" i="2"/>
  <c r="P192" i="2"/>
  <c r="K192" i="2" s="1"/>
  <c r="BE192" i="2" s="1"/>
  <c r="BI190" i="2"/>
  <c r="BH190" i="2"/>
  <c r="BG190" i="2"/>
  <c r="BF190" i="2"/>
  <c r="X190" i="2"/>
  <c r="V190" i="2"/>
  <c r="T190" i="2"/>
  <c r="P190" i="2"/>
  <c r="BK190" i="2" s="1"/>
  <c r="BI189" i="2"/>
  <c r="BH189" i="2"/>
  <c r="BG189" i="2"/>
  <c r="BF189" i="2"/>
  <c r="X189" i="2"/>
  <c r="V189" i="2"/>
  <c r="T189" i="2"/>
  <c r="P189" i="2"/>
  <c r="BK189" i="2" s="1"/>
  <c r="BI187" i="2"/>
  <c r="BH187" i="2"/>
  <c r="BG187" i="2"/>
  <c r="BF187" i="2"/>
  <c r="X187" i="2"/>
  <c r="V187" i="2"/>
  <c r="T187" i="2"/>
  <c r="P187" i="2"/>
  <c r="K187" i="2" s="1"/>
  <c r="BE187" i="2" s="1"/>
  <c r="BI186" i="2"/>
  <c r="BH186" i="2"/>
  <c r="BG186" i="2"/>
  <c r="BF186" i="2"/>
  <c r="X186" i="2"/>
  <c r="V186" i="2"/>
  <c r="T186" i="2"/>
  <c r="P186" i="2"/>
  <c r="K186" i="2" s="1"/>
  <c r="BE186" i="2" s="1"/>
  <c r="BI184" i="2"/>
  <c r="BH184" i="2"/>
  <c r="BG184" i="2"/>
  <c r="BF184" i="2"/>
  <c r="X184" i="2"/>
  <c r="V184" i="2"/>
  <c r="T184" i="2"/>
  <c r="P184" i="2"/>
  <c r="K184" i="2" s="1"/>
  <c r="BE184" i="2" s="1"/>
  <c r="BI183" i="2"/>
  <c r="BH183" i="2"/>
  <c r="BG183" i="2"/>
  <c r="BF183" i="2"/>
  <c r="X183" i="2"/>
  <c r="V183" i="2"/>
  <c r="T183" i="2"/>
  <c r="P183" i="2"/>
  <c r="BK183" i="2" s="1"/>
  <c r="BI181" i="2"/>
  <c r="BH181" i="2"/>
  <c r="BG181" i="2"/>
  <c r="BF181" i="2"/>
  <c r="X181" i="2"/>
  <c r="V181" i="2"/>
  <c r="T181" i="2"/>
  <c r="P181" i="2"/>
  <c r="K181" i="2" s="1"/>
  <c r="BE181" i="2" s="1"/>
  <c r="BI180" i="2"/>
  <c r="BH180" i="2"/>
  <c r="BG180" i="2"/>
  <c r="BF180" i="2"/>
  <c r="X180" i="2"/>
  <c r="V180" i="2"/>
  <c r="T180" i="2"/>
  <c r="P180" i="2"/>
  <c r="K180" i="2" s="1"/>
  <c r="BE180" i="2" s="1"/>
  <c r="BI178" i="2"/>
  <c r="BH178" i="2"/>
  <c r="BG178" i="2"/>
  <c r="BF178" i="2"/>
  <c r="X178" i="2"/>
  <c r="V178" i="2"/>
  <c r="T178" i="2"/>
  <c r="P178" i="2"/>
  <c r="K178" i="2" s="1"/>
  <c r="BE178" i="2" s="1"/>
  <c r="BI177" i="2"/>
  <c r="BH177" i="2"/>
  <c r="BG177" i="2"/>
  <c r="BF177" i="2"/>
  <c r="X177" i="2"/>
  <c r="V177" i="2"/>
  <c r="T177" i="2"/>
  <c r="P177" i="2"/>
  <c r="BK177" i="2" s="1"/>
  <c r="BI175" i="2"/>
  <c r="BH175" i="2"/>
  <c r="BG175" i="2"/>
  <c r="BF175" i="2"/>
  <c r="X175" i="2"/>
  <c r="V175" i="2"/>
  <c r="T175" i="2"/>
  <c r="P175" i="2"/>
  <c r="K175" i="2" s="1"/>
  <c r="BE175" i="2" s="1"/>
  <c r="BI174" i="2"/>
  <c r="BH174" i="2"/>
  <c r="BG174" i="2"/>
  <c r="BF174" i="2"/>
  <c r="X174" i="2"/>
  <c r="V174" i="2"/>
  <c r="T174" i="2"/>
  <c r="P174" i="2"/>
  <c r="BK174" i="2" s="1"/>
  <c r="BI172" i="2"/>
  <c r="BH172" i="2"/>
  <c r="BG172" i="2"/>
  <c r="BF172" i="2"/>
  <c r="X172" i="2"/>
  <c r="V172" i="2"/>
  <c r="T172" i="2"/>
  <c r="P172" i="2"/>
  <c r="BK172" i="2" s="1"/>
  <c r="BI171" i="2"/>
  <c r="BH171" i="2"/>
  <c r="BG171" i="2"/>
  <c r="BF171" i="2"/>
  <c r="X171" i="2"/>
  <c r="V171" i="2"/>
  <c r="T171" i="2"/>
  <c r="P171" i="2"/>
  <c r="BK171" i="2" s="1"/>
  <c r="BI169" i="2"/>
  <c r="BH169" i="2"/>
  <c r="BG169" i="2"/>
  <c r="BF169" i="2"/>
  <c r="X169" i="2"/>
  <c r="V169" i="2"/>
  <c r="T169" i="2"/>
  <c r="P169" i="2"/>
  <c r="BK169" i="2" s="1"/>
  <c r="BI167" i="2"/>
  <c r="BH167" i="2"/>
  <c r="BG167" i="2"/>
  <c r="BF167" i="2"/>
  <c r="X167" i="2"/>
  <c r="V167" i="2"/>
  <c r="T167" i="2"/>
  <c r="P167" i="2"/>
  <c r="BK167" i="2" s="1"/>
  <c r="BI166" i="2"/>
  <c r="BH166" i="2"/>
  <c r="BG166" i="2"/>
  <c r="BF166" i="2"/>
  <c r="X166" i="2"/>
  <c r="V166" i="2"/>
  <c r="T166" i="2"/>
  <c r="P166" i="2"/>
  <c r="K166" i="2" s="1"/>
  <c r="BE166" i="2" s="1"/>
  <c r="BI165" i="2"/>
  <c r="BH165" i="2"/>
  <c r="BG165" i="2"/>
  <c r="BF165" i="2"/>
  <c r="X165" i="2"/>
  <c r="V165" i="2"/>
  <c r="T165" i="2"/>
  <c r="P165" i="2"/>
  <c r="BK165" i="2" s="1"/>
  <c r="BI162" i="2"/>
  <c r="BH162" i="2"/>
  <c r="BG162" i="2"/>
  <c r="BF162" i="2"/>
  <c r="X162" i="2"/>
  <c r="V162" i="2"/>
  <c r="T162" i="2"/>
  <c r="P162" i="2"/>
  <c r="K162" i="2" s="1"/>
  <c r="BE162" i="2" s="1"/>
  <c r="BI161" i="2"/>
  <c r="BH161" i="2"/>
  <c r="BG161" i="2"/>
  <c r="BF161" i="2"/>
  <c r="X161" i="2"/>
  <c r="V161" i="2"/>
  <c r="T161" i="2"/>
  <c r="P161" i="2"/>
  <c r="K161" i="2" s="1"/>
  <c r="BE161" i="2" s="1"/>
  <c r="BI158" i="2"/>
  <c r="BH158" i="2"/>
  <c r="BG158" i="2"/>
  <c r="BF158" i="2"/>
  <c r="X158" i="2"/>
  <c r="V158" i="2"/>
  <c r="T158" i="2"/>
  <c r="P158" i="2"/>
  <c r="K158" i="2" s="1"/>
  <c r="BE158" i="2" s="1"/>
  <c r="BI157" i="2"/>
  <c r="BH157" i="2"/>
  <c r="BG157" i="2"/>
  <c r="BF157" i="2"/>
  <c r="X157" i="2"/>
  <c r="V157" i="2"/>
  <c r="T157" i="2"/>
  <c r="P157" i="2"/>
  <c r="BK157" i="2" s="1"/>
  <c r="BI154" i="2"/>
  <c r="BH154" i="2"/>
  <c r="BG154" i="2"/>
  <c r="BF154" i="2"/>
  <c r="X154" i="2"/>
  <c r="V154" i="2"/>
  <c r="T154" i="2"/>
  <c r="P154" i="2"/>
  <c r="BK154" i="2" s="1"/>
  <c r="BI153" i="2"/>
  <c r="BH153" i="2"/>
  <c r="BG153" i="2"/>
  <c r="BF153" i="2"/>
  <c r="X153" i="2"/>
  <c r="V153" i="2"/>
  <c r="T153" i="2"/>
  <c r="P153" i="2"/>
  <c r="BK153" i="2" s="1"/>
  <c r="BI150" i="2"/>
  <c r="BH150" i="2"/>
  <c r="BG150" i="2"/>
  <c r="BF150" i="2"/>
  <c r="X150" i="2"/>
  <c r="V150" i="2"/>
  <c r="T150" i="2"/>
  <c r="P150" i="2"/>
  <c r="K150" i="2" s="1"/>
  <c r="BE150" i="2" s="1"/>
  <c r="BI148" i="2"/>
  <c r="BH148" i="2"/>
  <c r="BG148" i="2"/>
  <c r="BF148" i="2"/>
  <c r="X148" i="2"/>
  <c r="V148" i="2"/>
  <c r="T148" i="2"/>
  <c r="P148" i="2"/>
  <c r="BK148" i="2" s="1"/>
  <c r="BI147" i="2"/>
  <c r="BH147" i="2"/>
  <c r="BG147" i="2"/>
  <c r="BF147" i="2"/>
  <c r="X147" i="2"/>
  <c r="V147" i="2"/>
  <c r="T147" i="2"/>
  <c r="P147" i="2"/>
  <c r="K147" i="2" s="1"/>
  <c r="BE147" i="2" s="1"/>
  <c r="BI146" i="2"/>
  <c r="BH146" i="2"/>
  <c r="BG146" i="2"/>
  <c r="BF146" i="2"/>
  <c r="X146" i="2"/>
  <c r="V146" i="2"/>
  <c r="T146" i="2"/>
  <c r="P146" i="2"/>
  <c r="K146" i="2" s="1"/>
  <c r="BE146" i="2" s="1"/>
  <c r="BI144" i="2"/>
  <c r="BH144" i="2"/>
  <c r="BG144" i="2"/>
  <c r="BF144" i="2"/>
  <c r="X144" i="2"/>
  <c r="V144" i="2"/>
  <c r="T144" i="2"/>
  <c r="P144" i="2"/>
  <c r="K144" i="2" s="1"/>
  <c r="BE144" i="2" s="1"/>
  <c r="BI143" i="2"/>
  <c r="BH143" i="2"/>
  <c r="BG143" i="2"/>
  <c r="BF143" i="2"/>
  <c r="X143" i="2"/>
  <c r="V143" i="2"/>
  <c r="T143" i="2"/>
  <c r="P143" i="2"/>
  <c r="BK143" i="2" s="1"/>
  <c r="BI140" i="2"/>
  <c r="BH140" i="2"/>
  <c r="BG140" i="2"/>
  <c r="BF140" i="2"/>
  <c r="X140" i="2"/>
  <c r="V140" i="2"/>
  <c r="T140" i="2"/>
  <c r="P140" i="2"/>
  <c r="BK140" i="2" s="1"/>
  <c r="BI139" i="2"/>
  <c r="BH139" i="2"/>
  <c r="BG139" i="2"/>
  <c r="BF139" i="2"/>
  <c r="X139" i="2"/>
  <c r="V139" i="2"/>
  <c r="T139" i="2"/>
  <c r="P139" i="2"/>
  <c r="BI137" i="2"/>
  <c r="BH137" i="2"/>
  <c r="BG137" i="2"/>
  <c r="BF137" i="2"/>
  <c r="X137" i="2"/>
  <c r="X136" i="2"/>
  <c r="V137" i="2"/>
  <c r="V136" i="2" s="1"/>
  <c r="T137" i="2"/>
  <c r="T136" i="2" s="1"/>
  <c r="P137" i="2"/>
  <c r="BK137" i="2" s="1"/>
  <c r="BI133" i="2"/>
  <c r="BH133" i="2"/>
  <c r="BG133" i="2"/>
  <c r="BF133" i="2"/>
  <c r="X133" i="2"/>
  <c r="X132" i="2" s="1"/>
  <c r="X131" i="2" s="1"/>
  <c r="V133" i="2"/>
  <c r="V132" i="2" s="1"/>
  <c r="V131" i="2" s="1"/>
  <c r="T133" i="2"/>
  <c r="T132" i="2" s="1"/>
  <c r="T131" i="2" s="1"/>
  <c r="P133" i="2"/>
  <c r="BK133" i="2" s="1"/>
  <c r="J127" i="2"/>
  <c r="F127" i="2"/>
  <c r="J126" i="2"/>
  <c r="F126" i="2"/>
  <c r="F124" i="2"/>
  <c r="E122" i="2"/>
  <c r="J92" i="2"/>
  <c r="F92" i="2"/>
  <c r="J91" i="2"/>
  <c r="F91" i="2"/>
  <c r="F89" i="2"/>
  <c r="E87" i="2"/>
  <c r="J12" i="2"/>
  <c r="J124" i="2" s="1"/>
  <c r="E7" i="2"/>
  <c r="E120" i="2" s="1"/>
  <c r="L90" i="1"/>
  <c r="AM90" i="1"/>
  <c r="AM89" i="1"/>
  <c r="L89" i="1"/>
  <c r="AM87" i="1"/>
  <c r="L87" i="1"/>
  <c r="L85" i="1"/>
  <c r="L84" i="1"/>
  <c r="Q252" i="2"/>
  <c r="R224" i="2"/>
  <c r="Q199" i="2"/>
  <c r="R154" i="2"/>
  <c r="R257" i="2"/>
  <c r="R233" i="2"/>
  <c r="Q177" i="2"/>
  <c r="R153" i="2"/>
  <c r="Q256" i="2"/>
  <c r="R242" i="2"/>
  <c r="Q222" i="2"/>
  <c r="R199" i="2"/>
  <c r="R177" i="2"/>
  <c r="Q158" i="2"/>
  <c r="AU94" i="1"/>
  <c r="Q224" i="2"/>
  <c r="R209" i="2"/>
  <c r="R195" i="2"/>
  <c r="Q175" i="2"/>
  <c r="Q264" i="2"/>
  <c r="Q228" i="2"/>
  <c r="Q195" i="2"/>
  <c r="Q183" i="2"/>
  <c r="Q162" i="2"/>
  <c r="Q258" i="2"/>
  <c r="Q241" i="2"/>
  <c r="R220" i="2"/>
  <c r="Q193" i="2"/>
  <c r="Q178" i="2"/>
  <c r="R147" i="2"/>
  <c r="K264" i="2"/>
  <c r="BE264" i="2" s="1"/>
  <c r="R247" i="2"/>
  <c r="Q216" i="2"/>
  <c r="R169" i="2"/>
  <c r="R133" i="2"/>
  <c r="R255" i="2"/>
  <c r="Q230" i="2"/>
  <c r="R178" i="2"/>
  <c r="R165" i="2"/>
  <c r="Q146" i="2"/>
  <c r="Q239" i="2"/>
  <c r="Q213" i="2"/>
  <c r="Q205" i="2"/>
  <c r="R174" i="2"/>
  <c r="Q154" i="2"/>
  <c r="Q247" i="2"/>
  <c r="Q223" i="2"/>
  <c r="Q196" i="2"/>
  <c r="R187" i="2"/>
  <c r="Q148" i="2"/>
  <c r="R241" i="2"/>
  <c r="Q225" i="2"/>
  <c r="R186" i="2"/>
  <c r="R140" i="2"/>
  <c r="R250" i="2"/>
  <c r="R234" i="2"/>
  <c r="R196" i="2"/>
  <c r="R184" i="2"/>
  <c r="Q174" i="2"/>
  <c r="Q144" i="2"/>
  <c r="K139" i="2"/>
  <c r="BE139" i="2" s="1"/>
  <c r="Q266" i="2"/>
  <c r="R205" i="2"/>
  <c r="R162" i="2"/>
  <c r="Q267" i="2"/>
  <c r="R254" i="2"/>
  <c r="Q209" i="2"/>
  <c r="Q157" i="2"/>
  <c r="Q250" i="2"/>
  <c r="Q237" i="2"/>
  <c r="R211" i="2"/>
  <c r="Q184" i="2"/>
  <c r="Q169" i="2"/>
  <c r="Q143" i="2"/>
  <c r="Q244" i="2"/>
  <c r="R212" i="2"/>
  <c r="R202" i="2"/>
  <c r="R190" i="2"/>
  <c r="Q140" i="2"/>
  <c r="R226" i="2"/>
  <c r="Q187" i="2"/>
  <c r="Q172" i="2"/>
  <c r="R146" i="2"/>
  <c r="Q254" i="2"/>
  <c r="R237" i="2"/>
  <c r="R223" i="2"/>
  <c r="Q192" i="2"/>
  <c r="R175" i="2"/>
  <c r="R150" i="2"/>
  <c r="R225" i="2"/>
  <c r="R198" i="2"/>
  <c r="Q147" i="2"/>
  <c r="Q261" i="2"/>
  <c r="Q220" i="2"/>
  <c r="R172" i="2"/>
  <c r="R148" i="2"/>
  <c r="Q257" i="2"/>
  <c r="Q248" i="2"/>
  <c r="Q234" i="2"/>
  <c r="Q207" i="2"/>
  <c r="R183" i="2"/>
  <c r="Q167" i="2"/>
  <c r="R267" i="2"/>
  <c r="R239" i="2"/>
  <c r="R215" i="2"/>
  <c r="R201" i="2"/>
  <c r="R166" i="2"/>
  <c r="Q243" i="2"/>
  <c r="Q229" i="2"/>
  <c r="Q211" i="2"/>
  <c r="Q166" i="2"/>
  <c r="Q139" i="2"/>
  <c r="R244" i="2"/>
  <c r="R229" i="2"/>
  <c r="Q204" i="2"/>
  <c r="Q189" i="2"/>
  <c r="R158" i="2"/>
  <c r="K201" i="2"/>
  <c r="BE201" i="2" s="1"/>
  <c r="R261" i="2"/>
  <c r="R227" i="2"/>
  <c r="Q202" i="2"/>
  <c r="R157" i="2"/>
  <c r="R266" i="2"/>
  <c r="R253" i="2"/>
  <c r="Q186" i="2"/>
  <c r="Q161" i="2"/>
  <c r="Q137" i="2"/>
  <c r="R249" i="2"/>
  <c r="Q218" i="2"/>
  <c r="R189" i="2"/>
  <c r="R171" i="2"/>
  <c r="R139" i="2"/>
  <c r="Q253" i="2"/>
  <c r="Q226" i="2"/>
  <c r="R213" i="2"/>
  <c r="R204" i="2"/>
  <c r="R193" i="2"/>
  <c r="Q150" i="2"/>
  <c r="R248" i="2"/>
  <c r="Q238" i="2"/>
  <c r="Q201" i="2"/>
  <c r="R180" i="2"/>
  <c r="R161" i="2"/>
  <c r="R243" i="2"/>
  <c r="Q233" i="2"/>
  <c r="R216" i="2"/>
  <c r="R181" i="2"/>
  <c r="K205" i="2"/>
  <c r="BE205" i="2" s="1"/>
  <c r="R256" i="2"/>
  <c r="R228" i="2"/>
  <c r="Q215" i="2"/>
  <c r="Q165" i="2"/>
  <c r="R264" i="2"/>
  <c r="Q249" i="2"/>
  <c r="Q198" i="2"/>
  <c r="R167" i="2"/>
  <c r="R143" i="2"/>
  <c r="Q255" i="2"/>
  <c r="R238" i="2"/>
  <c r="Q212" i="2"/>
  <c r="Q180" i="2"/>
  <c r="R144" i="2"/>
  <c r="R258" i="2"/>
  <c r="Q227" i="2"/>
  <c r="R207" i="2"/>
  <c r="Q181" i="2"/>
  <c r="Q242" i="2"/>
  <c r="R222" i="2"/>
  <c r="R192" i="2"/>
  <c r="Q171" i="2"/>
  <c r="R137" i="2"/>
  <c r="R252" i="2"/>
  <c r="R230" i="2"/>
  <c r="R218" i="2"/>
  <c r="Q190" i="2"/>
  <c r="Q153" i="2"/>
  <c r="Q133" i="2"/>
  <c r="K248" i="2"/>
  <c r="BE248" i="2" s="1"/>
  <c r="BK233" i="2" l="1"/>
  <c r="BK253" i="2"/>
  <c r="T240" i="2"/>
  <c r="T138" i="2"/>
  <c r="T135" i="2" s="1"/>
  <c r="R232" i="2"/>
  <c r="J102" i="2" s="1"/>
  <c r="V138" i="2"/>
  <c r="V135" i="2"/>
  <c r="V232" i="2"/>
  <c r="V240" i="2"/>
  <c r="Q246" i="2"/>
  <c r="Q245" i="2" s="1"/>
  <c r="I104" i="2" s="1"/>
  <c r="V251" i="2"/>
  <c r="V265" i="2"/>
  <c r="V259" i="2"/>
  <c r="R138" i="2"/>
  <c r="J101" i="2" s="1"/>
  <c r="X232" i="2"/>
  <c r="Q240" i="2"/>
  <c r="I103" i="2" s="1"/>
  <c r="X246" i="2"/>
  <c r="X245" i="2"/>
  <c r="T251" i="2"/>
  <c r="R251" i="2"/>
  <c r="J106" i="2" s="1"/>
  <c r="T265" i="2"/>
  <c r="T259" i="2"/>
  <c r="X265" i="2"/>
  <c r="X259" i="2" s="1"/>
  <c r="Q138" i="2"/>
  <c r="I101" i="2" s="1"/>
  <c r="Q232" i="2"/>
  <c r="I102" i="2"/>
  <c r="X240" i="2"/>
  <c r="V246" i="2"/>
  <c r="V245" i="2" s="1"/>
  <c r="X251" i="2"/>
  <c r="Q265" i="2"/>
  <c r="I110" i="2" s="1"/>
  <c r="X138" i="2"/>
  <c r="T232" i="2"/>
  <c r="R240" i="2"/>
  <c r="J103" i="2"/>
  <c r="T246" i="2"/>
  <c r="T245" i="2" s="1"/>
  <c r="R246" i="2"/>
  <c r="R245" i="2" s="1"/>
  <c r="J104" i="2" s="1"/>
  <c r="Q251" i="2"/>
  <c r="I106" i="2" s="1"/>
  <c r="R265" i="2"/>
  <c r="J110" i="2" s="1"/>
  <c r="R132" i="2"/>
  <c r="R131" i="2" s="1"/>
  <c r="J97" i="2" s="1"/>
  <c r="BK136" i="2"/>
  <c r="K136" i="2" s="1"/>
  <c r="K100" i="2" s="1"/>
  <c r="BK132" i="2"/>
  <c r="BK131" i="2" s="1"/>
  <c r="K131" i="2" s="1"/>
  <c r="K97" i="2" s="1"/>
  <c r="R136" i="2"/>
  <c r="Q263" i="2"/>
  <c r="I109" i="2" s="1"/>
  <c r="Q136" i="2"/>
  <c r="Q260" i="2"/>
  <c r="Q132" i="2"/>
  <c r="I98" i="2" s="1"/>
  <c r="R260" i="2"/>
  <c r="R263" i="2"/>
  <c r="J109" i="2" s="1"/>
  <c r="J89" i="2"/>
  <c r="BE253" i="2"/>
  <c r="E85" i="2"/>
  <c r="BK207" i="2"/>
  <c r="K165" i="2"/>
  <c r="BE165" i="2" s="1"/>
  <c r="K258" i="2"/>
  <c r="BE258" i="2" s="1"/>
  <c r="BK237" i="2"/>
  <c r="K148" i="2"/>
  <c r="BE148" i="2" s="1"/>
  <c r="BK209" i="2"/>
  <c r="K227" i="2"/>
  <c r="BE227" i="2"/>
  <c r="BK175" i="2"/>
  <c r="K195" i="2"/>
  <c r="BE195" i="2" s="1"/>
  <c r="K189" i="2"/>
  <c r="BE189" i="2"/>
  <c r="BK147" i="2"/>
  <c r="BK178" i="2"/>
  <c r="BK211" i="2"/>
  <c r="K243" i="2"/>
  <c r="BE243" i="2" s="1"/>
  <c r="K171" i="2"/>
  <c r="BE171" i="2" s="1"/>
  <c r="BK222" i="2"/>
  <c r="K157" i="2"/>
  <c r="BE157" i="2" s="1"/>
  <c r="BK193" i="2"/>
  <c r="BK201" i="2"/>
  <c r="BK166" i="2"/>
  <c r="BK215" i="2"/>
  <c r="K143" i="2"/>
  <c r="BE143" i="2" s="1"/>
  <c r="BK144" i="2"/>
  <c r="K230" i="2"/>
  <c r="BE230" i="2"/>
  <c r="BK264" i="2"/>
  <c r="BK263" i="2" s="1"/>
  <c r="K263" i="2" s="1"/>
  <c r="K109" i="2" s="1"/>
  <c r="BK226" i="2"/>
  <c r="BK162" i="2"/>
  <c r="BK187" i="2"/>
  <c r="F37" i="2"/>
  <c r="BD95" i="1" s="1"/>
  <c r="BD94" i="1" s="1"/>
  <c r="W31" i="1" s="1"/>
  <c r="K239" i="2"/>
  <c r="BE239" i="2" s="1"/>
  <c r="BK139" i="2"/>
  <c r="K202" i="2"/>
  <c r="BE202" i="2" s="1"/>
  <c r="BK244" i="2"/>
  <c r="BK184" i="2"/>
  <c r="K177" i="2"/>
  <c r="BE177" i="2"/>
  <c r="K196" i="2"/>
  <c r="BE196" i="2" s="1"/>
  <c r="K172" i="2"/>
  <c r="BE172" i="2"/>
  <c r="BK248" i="2"/>
  <c r="BK225" i="2"/>
  <c r="K228" i="2"/>
  <c r="BE228" i="2" s="1"/>
  <c r="BK158" i="2"/>
  <c r="K241" i="2"/>
  <c r="BE241" i="2" s="1"/>
  <c r="BK181" i="2"/>
  <c r="K174" i="2"/>
  <c r="BE174" i="2" s="1"/>
  <c r="K154" i="2"/>
  <c r="BE154" i="2"/>
  <c r="BK161" i="2"/>
  <c r="BK247" i="2"/>
  <c r="K213" i="2"/>
  <c r="BE213" i="2" s="1"/>
  <c r="K256" i="2"/>
  <c r="BE256" i="2" s="1"/>
  <c r="BK254" i="2"/>
  <c r="BK261" i="2"/>
  <c r="BK260" i="2" s="1"/>
  <c r="K260" i="2" s="1"/>
  <c r="K108" i="2" s="1"/>
  <c r="K153" i="2"/>
  <c r="BE153" i="2" s="1"/>
  <c r="BK199" i="2"/>
  <c r="BK223" i="2"/>
  <c r="K133" i="2"/>
  <c r="BE133" i="2" s="1"/>
  <c r="BK186" i="2"/>
  <c r="BK242" i="2"/>
  <c r="K255" i="2"/>
  <c r="BE255" i="2" s="1"/>
  <c r="K267" i="2"/>
  <c r="BE267" i="2"/>
  <c r="K36" i="2"/>
  <c r="AY95" i="1" s="1"/>
  <c r="BK205" i="2"/>
  <c r="BK150" i="2"/>
  <c r="F39" i="2"/>
  <c r="BF95" i="1" s="1"/>
  <c r="BF94" i="1" s="1"/>
  <c r="W33" i="1" s="1"/>
  <c r="K183" i="2"/>
  <c r="BE183" i="2" s="1"/>
  <c r="BK250" i="2"/>
  <c r="K204" i="2"/>
  <c r="BE204" i="2" s="1"/>
  <c r="BK212" i="2"/>
  <c r="F36" i="2"/>
  <c r="BC95" i="1" s="1"/>
  <c r="BC94" i="1" s="1"/>
  <c r="AY94" i="1" s="1"/>
  <c r="AK30" i="1" s="1"/>
  <c r="K224" i="2"/>
  <c r="BE224" i="2" s="1"/>
  <c r="K167" i="2"/>
  <c r="BE167" i="2" s="1"/>
  <c r="BK252" i="2"/>
  <c r="BK266" i="2"/>
  <c r="BK265" i="2" s="1"/>
  <c r="K265" i="2" s="1"/>
  <c r="K110" i="2" s="1"/>
  <c r="K190" i="2"/>
  <c r="BE190" i="2" s="1"/>
  <c r="K257" i="2"/>
  <c r="BE257" i="2" s="1"/>
  <c r="K249" i="2"/>
  <c r="BE249" i="2" s="1"/>
  <c r="K169" i="2"/>
  <c r="BE169" i="2" s="1"/>
  <c r="K218" i="2"/>
  <c r="BE218" i="2" s="1"/>
  <c r="BK234" i="2"/>
  <c r="BK192" i="2"/>
  <c r="K137" i="2"/>
  <c r="BE137" i="2" s="1"/>
  <c r="BK216" i="2"/>
  <c r="BK146" i="2"/>
  <c r="K238" i="2"/>
  <c r="BE238" i="2" s="1"/>
  <c r="K140" i="2"/>
  <c r="BE140" i="2" s="1"/>
  <c r="BK229" i="2"/>
  <c r="BK220" i="2"/>
  <c r="F38" i="2"/>
  <c r="BE95" i="1" s="1"/>
  <c r="BE94" i="1" s="1"/>
  <c r="BA94" i="1" s="1"/>
  <c r="BK180" i="2"/>
  <c r="BK198" i="2"/>
  <c r="V130" i="2" l="1"/>
  <c r="X135" i="2"/>
  <c r="X130" i="2" s="1"/>
  <c r="Q135" i="2"/>
  <c r="I99" i="2" s="1"/>
  <c r="Q259" i="2"/>
  <c r="I107" i="2" s="1"/>
  <c r="R135" i="2"/>
  <c r="J99" i="2" s="1"/>
  <c r="T130" i="2"/>
  <c r="AW95" i="1"/>
  <c r="R259" i="2"/>
  <c r="R130" i="2" s="1"/>
  <c r="J96" i="2" s="1"/>
  <c r="K31" i="2" s="1"/>
  <c r="AT95" i="1" s="1"/>
  <c r="AT94" i="1" s="1"/>
  <c r="J98" i="2"/>
  <c r="I100" i="2"/>
  <c r="J108" i="2"/>
  <c r="Q131" i="2"/>
  <c r="K132" i="2"/>
  <c r="K98" i="2" s="1"/>
  <c r="J100" i="2"/>
  <c r="I105" i="2"/>
  <c r="J105" i="2"/>
  <c r="I108" i="2"/>
  <c r="BK259" i="2"/>
  <c r="K259" i="2" s="1"/>
  <c r="K107" i="2" s="1"/>
  <c r="BK138" i="2"/>
  <c r="K138" i="2" s="1"/>
  <c r="K101" i="2" s="1"/>
  <c r="BK232" i="2"/>
  <c r="K232" i="2" s="1"/>
  <c r="K102" i="2" s="1"/>
  <c r="BK246" i="2"/>
  <c r="K246" i="2" s="1"/>
  <c r="K105" i="2" s="1"/>
  <c r="BK251" i="2"/>
  <c r="K251" i="2" s="1"/>
  <c r="K106" i="2" s="1"/>
  <c r="BK240" i="2"/>
  <c r="K240" i="2" s="1"/>
  <c r="K103" i="2" s="1"/>
  <c r="AW94" i="1"/>
  <c r="F35" i="2"/>
  <c r="BB95" i="1" s="1"/>
  <c r="BB94" i="1" s="1"/>
  <c r="W29" i="1" s="1"/>
  <c r="W30" i="1"/>
  <c r="W32" i="1"/>
  <c r="K35" i="2"/>
  <c r="AX95" i="1" s="1"/>
  <c r="AV95" i="1" s="1"/>
  <c r="AZ94" i="1"/>
  <c r="J107" i="2" l="1"/>
  <c r="Q130" i="2"/>
  <c r="I96" i="2" s="1"/>
  <c r="K30" i="2" s="1"/>
  <c r="AS95" i="1" s="1"/>
  <c r="AS94" i="1" s="1"/>
  <c r="BK135" i="2"/>
  <c r="K135" i="2" s="1"/>
  <c r="K99" i="2" s="1"/>
  <c r="BK245" i="2"/>
  <c r="K245" i="2" s="1"/>
  <c r="K104" i="2" s="1"/>
  <c r="I97" i="2"/>
  <c r="AX94" i="1"/>
  <c r="AK29" i="1" s="1"/>
  <c r="BK130" i="2" l="1"/>
  <c r="K130" i="2" s="1"/>
  <c r="K32" i="2" s="1"/>
  <c r="AG95" i="1" s="1"/>
  <c r="AG94" i="1" s="1"/>
  <c r="AK26" i="1" s="1"/>
  <c r="AK35" i="1" s="1"/>
  <c r="AV94" i="1"/>
  <c r="K96" i="2" l="1"/>
  <c r="K41" i="2"/>
  <c r="AN94" i="1"/>
  <c r="AN95" i="1"/>
</calcChain>
</file>

<file path=xl/sharedStrings.xml><?xml version="1.0" encoding="utf-8"?>
<sst xmlns="http://schemas.openxmlformats.org/spreadsheetml/2006/main" count="1860" uniqueCount="553">
  <si>
    <t>Export Komplet</t>
  </si>
  <si>
    <t/>
  </si>
  <si>
    <t>2.0</t>
  </si>
  <si>
    <t>False</t>
  </si>
  <si>
    <t>True</t>
  </si>
  <si>
    <t>{6a70b967-a8b6-42ae-923d-891deca768d8}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</si>
  <si>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</si>
  <si>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</si>
  <si>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</si>
  <si>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</si>
  <si>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</si>
  <si>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</si>
  <si>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</si>
  <si>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</si>
  <si>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VK1296-24a</t>
  </si>
  <si>
    <t>Stavba:</t>
  </si>
  <si>
    <t>Fotovoltaická elektrárna,Resslova 4263/44, 586 01 Jihlava, p. č. st. 756, k. ú. Bedřichov u Jihlavy</t>
  </si>
  <si>
    <t>KSO:</t>
  </si>
  <si>
    <t>CC-CZ:</t>
  </si>
  <si>
    <t>Místo:</t>
  </si>
  <si>
    <t>Resslova 4263/44, 586 01 Jihlava</t>
  </si>
  <si>
    <t>Datum:</t>
  </si>
  <si>
    <t>12. 2. 2024</t>
  </si>
  <si>
    <t>Zadavatel:</t>
  </si>
  <si>
    <t>IČ:</t>
  </si>
  <si>
    <t>00286010</t>
  </si>
  <si>
    <t>Statutární město Jihlava</t>
  </si>
  <si>
    <t>DIČ:</t>
  </si>
  <si>
    <t>CZ00286010</t>
  </si>
  <si>
    <t>Zhotovitel:</t>
  </si>
  <si>
    <t>Bude vybrán ve výběrovém řízení</t>
  </si>
  <si>
    <t>Projektant:</t>
  </si>
  <si>
    <t>Karel Sommer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</si>
  <si>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</si>
  <si>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</si>
  <si>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</si>
  <si>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</si>
  <si>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</si>
  <si>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</si>
  <si>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</si>
  <si>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</si>
  <si>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</si>
  <si>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</si>
  <si>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</si>
  <si>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</si>
  <si>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</si>
  <si>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</si>
  <si>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</si>
  <si>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</si>
  <si>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</si>
  <si>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</si>
  <si>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</si>
  <si>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</si>
  <si>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</si>
  <si>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</si>
  <si>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</si>
  <si>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</si>
  <si>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</si>
  <si>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</si>
  <si>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</si>
  <si>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</si>
  <si>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</si>
  <si>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</si>
  <si>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</si>
  <si>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</si>
  <si>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</si>
  <si>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</si>
  <si>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</si>
  <si>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</si>
  <si>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</si>
  <si>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</si>
  <si>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</si>
  <si>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</si>
  <si>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</si>
  <si>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</si>
  <si>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</si>
  <si>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</si>
  <si>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</si>
  <si>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</si>
  <si>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</si>
  <si>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</si>
  <si>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</si>
  <si>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</si>
  <si>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D.1.3 Silnoproudá elektrotechnika pro FVE</t>
  </si>
  <si>
    <t>STA</t>
  </si>
  <si>
    <t>1</t>
  </si>
  <si>
    <t>{23e65084-7b07-47ee-9839-b4cb2d6c4fc7}</t>
  </si>
  <si>
    <t>2</t>
  </si>
  <si>
    <t>KRYCÍ LIST SOUPISU PRACÍ</t>
  </si>
  <si>
    <t>Objekt:</t>
  </si>
  <si>
    <t>01 - D.1.3 Silnoproudá elektrotechnika pro FVE</t>
  </si>
  <si>
    <t>Bc. Jaromír Přikryl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</si>
  <si>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</si>
  <si>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</si>
  <si>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</si>
  <si>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</si>
  <si>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</si>
  <si>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</si>
  <si>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</si>
  <si>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</si>
  <si>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</si>
  <si>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</si>
  <si>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</si>
  <si>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</si>
  <si>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740 - Elektromontáže - zkoušky a revize</t>
  </si>
  <si>
    <t xml:space="preserve">    741 - Elektroinstalace - silnoproud</t>
  </si>
  <si>
    <t xml:space="preserve">    742 - Elektroinstalace - slaboproud</t>
  </si>
  <si>
    <t xml:space="preserve">    750 - Elektromontáže - rozváděče</t>
  </si>
  <si>
    <t>M - Práce a dodávky M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</si>
  <si>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</si>
  <si>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</si>
  <si>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</si>
  <si>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</si>
  <si>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</si>
  <si>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</si>
  <si>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</si>
  <si>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</si>
  <si>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</si>
  <si>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</si>
  <si>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</si>
  <si>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</si>
  <si>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</si>
  <si>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</si>
  <si>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</si>
  <si>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</si>
  <si>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</si>
  <si>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</si>
  <si>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</si>
  <si>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</si>
  <si>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</si>
  <si>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</si>
  <si>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</si>
  <si>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</si>
  <si>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</si>
  <si>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</si>
  <si>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</si>
  <si>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</si>
  <si>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</si>
  <si>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945421110</t>
  </si>
  <si>
    <t>Hydraulická zvedací plošina na automobilovém podvozku výška zdvihu do 18 m včetně obsluhy</t>
  </si>
  <si>
    <t>hod</t>
  </si>
  <si>
    <t>CS ÚRS 2024 01</t>
  </si>
  <si>
    <t>4</t>
  </si>
  <si>
    <t>1333064205</t>
  </si>
  <si>
    <t>P</t>
  </si>
  <si>
    <t xml:space="preserve">Poznámka k položce:_x000D_
El. výtah / plošina - včetně dopravy_x000D_
</t>
  </si>
  <si>
    <t>PSV</t>
  </si>
  <si>
    <t>Práce a dodávky PSV</t>
  </si>
  <si>
    <t>740</t>
  </si>
  <si>
    <t>Elektromontáže - zkoušky a revize</t>
  </si>
  <si>
    <t>741810003</t>
  </si>
  <si>
    <t>Celková prohlídka elektrického rozvodu a zařízení přes 0,5 do 1 milionu Kč</t>
  </si>
  <si>
    <t>kus</t>
  </si>
  <si>
    <t>16</t>
  </si>
  <si>
    <t>-739992123</t>
  </si>
  <si>
    <t>741</t>
  </si>
  <si>
    <t>Elektroinstalace - silnoproud</t>
  </si>
  <si>
    <t>3</t>
  </si>
  <si>
    <t>741110043</t>
  </si>
  <si>
    <t>Montáž trubka plastová ohebná D přes 35 mm uložená pevně</t>
  </si>
  <si>
    <t>m</t>
  </si>
  <si>
    <t>-795940276</t>
  </si>
  <si>
    <t>M</t>
  </si>
  <si>
    <t>34571350</t>
  </si>
  <si>
    <t>trubka elektroinstalační ohebná dvouplášťová korugovaná (chránička) D 32/40mm, HDPE+LDPE</t>
  </si>
  <si>
    <t>32</t>
  </si>
  <si>
    <t>-1912749818</t>
  </si>
  <si>
    <t xml:space="preserve">Poznámka k položce:_x000D_
UV 40 Ohebná plastová trubka UV stabilní_x000D_
</t>
  </si>
  <si>
    <t>VV</t>
  </si>
  <si>
    <t>140*1,05 'Přepočtené koeficientem množství</t>
  </si>
  <si>
    <t>5</t>
  </si>
  <si>
    <t>741110511</t>
  </si>
  <si>
    <t>Montáž lišta a kanálek vkládací šířky do 60 mm s víčkem</t>
  </si>
  <si>
    <t>-2032095984</t>
  </si>
  <si>
    <t>6</t>
  </si>
  <si>
    <t>34571008</t>
  </si>
  <si>
    <t>lišta elektroinstalační hranatá PVC 40x40mm</t>
  </si>
  <si>
    <t>1862055949</t>
  </si>
  <si>
    <t>30*1,05 'Přepočtené koeficientem množství</t>
  </si>
  <si>
    <t>7</t>
  </si>
  <si>
    <t>741112841</t>
  </si>
  <si>
    <t>Ostatní práce při montáži vodičů a kabelů - svazkování kabelů</t>
  </si>
  <si>
    <t>-1529177525</t>
  </si>
  <si>
    <t>8</t>
  </si>
  <si>
    <t>34572331</t>
  </si>
  <si>
    <t>páska stahovací kabelová 12,6x230mm</t>
  </si>
  <si>
    <t>100 kus</t>
  </si>
  <si>
    <t>742892514</t>
  </si>
  <si>
    <t>741120124</t>
  </si>
  <si>
    <t>Montáž fotovoltaických kabelů uložených v trubkách nebo lištách průměru přes 4 do 6 mm</t>
  </si>
  <si>
    <t>1720927994</t>
  </si>
  <si>
    <t>180+180</t>
  </si>
  <si>
    <t>10</t>
  </si>
  <si>
    <t>34111851</t>
  </si>
  <si>
    <t>kabel fotovoltaický černý nebo červený průměr 6mm</t>
  </si>
  <si>
    <t>-511830958</t>
  </si>
  <si>
    <t xml:space="preserve">Poznámka k položce:_x000D_
Solar kabel H1Z2Z2-K 6 červená (fotovoltaický solární kabel)_x000D_
Solar kabel H1Z2Z2-K 6 modrá (fotovoltaický solární kabel)_x000D_
</t>
  </si>
  <si>
    <t>360*1,2 'Přepočtené koeficientem množství</t>
  </si>
  <si>
    <t>11</t>
  </si>
  <si>
    <t>741122601</t>
  </si>
  <si>
    <t>Montáž kabel Cu plný kulatý žíla 2x1,5 až 6 mm2 uložený pevně (např. CYKY)</t>
  </si>
  <si>
    <t>1099412392</t>
  </si>
  <si>
    <t>34111524</t>
  </si>
  <si>
    <t>kabel silový oheň retardující bezhalogenový s funkčností při požáru 180min a P60-R reakce na oheň B2cas1d1a1 jádro Cu 0,6/1kV (1-CSKH-V) 2x1,5mm2</t>
  </si>
  <si>
    <t>-1399161319</t>
  </si>
  <si>
    <t xml:space="preserve">Poznámka k položce:_x000D_
1-CSKH-V P60-R B2cas1d1a1, průměr kabelu 10mm_x000D_
Kabel CXKH-V-O 2X1,5 B2S1D0  (potřeba upřesnit při realizaci) pro požární tlačítko_x000D_
</t>
  </si>
  <si>
    <t>20*1,15 'Přepočtené koeficientem množství</t>
  </si>
  <si>
    <t>13</t>
  </si>
  <si>
    <t>741122641</t>
  </si>
  <si>
    <t>Montáž kabel Cu plný kulatý žíla 5x1,5 až 2,5 mm2 uložený pevně (např. CYKY)</t>
  </si>
  <si>
    <t>-1633464564</t>
  </si>
  <si>
    <t>14</t>
  </si>
  <si>
    <t>34111090</t>
  </si>
  <si>
    <t>kabel instalační jádro Cu plné izolace PVC plášť PVC 450/750V (CYKY) 5x1,5mm2</t>
  </si>
  <si>
    <t>1597745296</t>
  </si>
  <si>
    <t>Poznámka k položce:_x000D_
CYKY, průměr kabelu 10,1mm</t>
  </si>
  <si>
    <t>40*1,15 'Přepočtené koeficientem množství</t>
  </si>
  <si>
    <t>15</t>
  </si>
  <si>
    <t>741122642</t>
  </si>
  <si>
    <t>Montáž kabel Cu plný kulatý žíla 5x4 až 6 mm2 uložený pevně (např. CYKY)</t>
  </si>
  <si>
    <t>-1585207657</t>
  </si>
  <si>
    <t>34111100</t>
  </si>
  <si>
    <t>kabel instalační jádro Cu plné izolace PVC plášť PVC 450/750V (CYKY) 5x6mm2</t>
  </si>
  <si>
    <t>1612606699</t>
  </si>
  <si>
    <t>Poznámka k položce:_x000D_
CYKY, průměr kabelu 15,1mm</t>
  </si>
  <si>
    <t>10*1,15 'Přepočtené koeficientem množství</t>
  </si>
  <si>
    <t>17</t>
  </si>
  <si>
    <t>741130061</t>
  </si>
  <si>
    <t>Ukončení vodič izolovaný do 25 mm2 nastřelení kabelového oka</t>
  </si>
  <si>
    <t>-1718947986</t>
  </si>
  <si>
    <t>18</t>
  </si>
  <si>
    <t>34567118</t>
  </si>
  <si>
    <t>oko kabelové Cu 1-36kV lisovací 16x6</t>
  </si>
  <si>
    <t>2089487079</t>
  </si>
  <si>
    <t>19</t>
  </si>
  <si>
    <t>741130420</t>
  </si>
  <si>
    <t>Nalisování konektorů na fotovoltaický kabel</t>
  </si>
  <si>
    <t>1022565544</t>
  </si>
  <si>
    <t>10+10</t>
  </si>
  <si>
    <t>20</t>
  </si>
  <si>
    <t>34111853</t>
  </si>
  <si>
    <t>konektor kabelový pár (samec-samice) pro fotovoltaiku</t>
  </si>
  <si>
    <t>-755939363</t>
  </si>
  <si>
    <t xml:space="preserve">Poznámka k položce:_x000D_
Konektor MC4 PV-KBT4/6I-UR STAUBLI samice_x000D_
Konektor MC4 PV-KST4/6I-UR STAUBLI samec_x000D_
</t>
  </si>
  <si>
    <t>741231027</t>
  </si>
  <si>
    <t>Montáž svorkovnice do rozvaděčů - zkušební</t>
  </si>
  <si>
    <t>386279672</t>
  </si>
  <si>
    <t>22</t>
  </si>
  <si>
    <t>34571484</t>
  </si>
  <si>
    <t>krabice v uzavřeném provedení PVC s krytím IP 54 čtvercová 170x170mm</t>
  </si>
  <si>
    <t>-14647996</t>
  </si>
  <si>
    <t xml:space="preserve">Poznámka k položce:_x000D_
MET - Svorka EPS s krytem_x000D_
</t>
  </si>
  <si>
    <t>23</t>
  </si>
  <si>
    <t>741330371</t>
  </si>
  <si>
    <t>Montáž ovladač tlačítkový ve skříni 1 tlačítkový</t>
  </si>
  <si>
    <t>1894701975</t>
  </si>
  <si>
    <t>24</t>
  </si>
  <si>
    <t>59081461</t>
  </si>
  <si>
    <t>hlásič konvenční tlačítkový, prolamovací sklo, LED indikace, IP 67</t>
  </si>
  <si>
    <t>682528936</t>
  </si>
  <si>
    <t xml:space="preserve">Poznámka k položce:_x000D_
Požární tlačítko CENTRAL STOP, vedení s funkční integritou P30-R_x000D_
</t>
  </si>
  <si>
    <t>25</t>
  </si>
  <si>
    <t>741410021</t>
  </si>
  <si>
    <t>Montáž pásku uzemňovacího průřezu do 120 mm2 v městské zástavbě v zemi</t>
  </si>
  <si>
    <t>1458098340</t>
  </si>
  <si>
    <t>26</t>
  </si>
  <si>
    <t>35442062</t>
  </si>
  <si>
    <t>pás zemnící 30x4mm FeZn</t>
  </si>
  <si>
    <t>kg</t>
  </si>
  <si>
    <t>-996767312</t>
  </si>
  <si>
    <t>10*0,95 'Přepočtené koeficientem množství</t>
  </si>
  <si>
    <t>27</t>
  </si>
  <si>
    <t>741410041</t>
  </si>
  <si>
    <t>Montáž drátu nebo lana uzemňovacího průměru do 10 mm v městské zástavbě v zemi</t>
  </si>
  <si>
    <t>332824743</t>
  </si>
  <si>
    <t>28</t>
  </si>
  <si>
    <t>35441073</t>
  </si>
  <si>
    <t>drát D 10mm FeZn</t>
  </si>
  <si>
    <t>-296235199</t>
  </si>
  <si>
    <t>10*0,62 'Přepočtené koeficientem množství</t>
  </si>
  <si>
    <t>29</t>
  </si>
  <si>
    <t>741410072</t>
  </si>
  <si>
    <t>Montáž pospojování ochranné konstrukce ostatní vodičem do 16 mm2 uloženým pevně</t>
  </si>
  <si>
    <t>453808138</t>
  </si>
  <si>
    <t>30</t>
  </si>
  <si>
    <t>34141029</t>
  </si>
  <si>
    <t>vodič propojovací flexibilní jádro Cu lanované izolace PVC 450/750V (H07V-K) 1x16mm2</t>
  </si>
  <si>
    <t>21501041</t>
  </si>
  <si>
    <t>Poznámka k položce:_x000D_
H07V-K CYA, průměr vodiče 8,1mm</t>
  </si>
  <si>
    <t>31</t>
  </si>
  <si>
    <t>741420001</t>
  </si>
  <si>
    <t>Montáž drát nebo lano hromosvodné svodové D do 10 mm s podpěrou</t>
  </si>
  <si>
    <t>517947842</t>
  </si>
  <si>
    <t>35442141</t>
  </si>
  <si>
    <t>drát D 8mm AlMgSi polotvrdý</t>
  </si>
  <si>
    <t>-611384165</t>
  </si>
  <si>
    <t>20*0,135 'Přepočtené koeficientem množství</t>
  </si>
  <si>
    <t>33</t>
  </si>
  <si>
    <t>741420022</t>
  </si>
  <si>
    <t>Montáž svorka hromosvodná se 3 a více šrouby</t>
  </si>
  <si>
    <t>675537622</t>
  </si>
  <si>
    <t>34</t>
  </si>
  <si>
    <t>35431162</t>
  </si>
  <si>
    <t>svorka univerzální pro lano 6-50mm2</t>
  </si>
  <si>
    <t>-306111707</t>
  </si>
  <si>
    <t xml:space="preserve">Poznámka k položce:_x000D_
Svorky SS, SP, SR, SJ_x000D_
</t>
  </si>
  <si>
    <t>35</t>
  </si>
  <si>
    <t>741420121</t>
  </si>
  <si>
    <t>Montáž izolační tyče oddáleného vedení</t>
  </si>
  <si>
    <t>-972536008</t>
  </si>
  <si>
    <t>36</t>
  </si>
  <si>
    <t>35442214</t>
  </si>
  <si>
    <t>tyč izolační GFK pro vodič, příložky FeZn a spoj. mat. nerez 930mm</t>
  </si>
  <si>
    <t>1794902217</t>
  </si>
  <si>
    <t xml:space="preserve">Poznámka k položce:_x000D_
Izol. držák pro vedení AlMgSi, délka 80 cm_x000D_
</t>
  </si>
  <si>
    <t>37</t>
  </si>
  <si>
    <t>741430005</t>
  </si>
  <si>
    <t>Montáž tyč jímací délky do 3 m na stojan</t>
  </si>
  <si>
    <t>1667532392</t>
  </si>
  <si>
    <t>38</t>
  </si>
  <si>
    <t>35442265</t>
  </si>
  <si>
    <t>podstavec betonový s kloubem pro jímací tyč s rovným koncem, s PVC podložkou 20 kg</t>
  </si>
  <si>
    <t>1804146175</t>
  </si>
  <si>
    <t xml:space="preserve">Poznámka k položce:_x000D_
bet. Podstavec 17 kg + gumová podložka_x000D_
</t>
  </si>
  <si>
    <t>39</t>
  </si>
  <si>
    <t>741711011</t>
  </si>
  <si>
    <t>Montáž nosné konstrukce fotovoltaických panelů na ploché střeše nosníky</t>
  </si>
  <si>
    <t>611009555</t>
  </si>
  <si>
    <t>40</t>
  </si>
  <si>
    <t>42412500</t>
  </si>
  <si>
    <t>konstrukce nosná pro fotovoltaické panely na ploché střechy, set pro 1 panel</t>
  </si>
  <si>
    <t>sada</t>
  </si>
  <si>
    <t>-202107816</t>
  </si>
  <si>
    <t xml:space="preserve">Poznámka k položce:_x000D_
Nosná konstrukce pro panel včetně zátěže_x000D_
</t>
  </si>
  <si>
    <t>41</t>
  </si>
  <si>
    <t>741721201</t>
  </si>
  <si>
    <t>Montáž fotovoltaických panelů krystalických na šikmou střechu výkonu přes 300 Wp</t>
  </si>
  <si>
    <t>938422214</t>
  </si>
  <si>
    <t>42</t>
  </si>
  <si>
    <t>35002030</t>
  </si>
  <si>
    <t>panel fotovoltaický monokrystalický 450Wp</t>
  </si>
  <si>
    <t>763803307</t>
  </si>
  <si>
    <t xml:space="preserve">Poznámka k položce:_x000D_
Fotovoltaický solární panel z monokrystalického křemíku 450Wp, rozměry 2094 x 1038 x 35 mm_x000D_
</t>
  </si>
  <si>
    <t>43</t>
  </si>
  <si>
    <t>741730035</t>
  </si>
  <si>
    <t>Montáž střídače napětí DC/AC hybridního třífázového pro fotovoltaické systémy, max. výstupní výkon přes 8500 do 10000 W</t>
  </si>
  <si>
    <t>1427948379</t>
  </si>
  <si>
    <t>44</t>
  </si>
  <si>
    <t>35672038</t>
  </si>
  <si>
    <t>měnič fotovoltaický hybridní třífázový beztransformátorový maximální vstupní výkon 10000W, maximální výstupní výkon 10000W</t>
  </si>
  <si>
    <t>422824838</t>
  </si>
  <si>
    <t xml:space="preserve">Poznámka k položce:_x000D_
Třífázový hybridní měnič o výkon 10kW. Rozměry 482 x 417 x 181 mm, dva regulátory MPPT s účinností vyšší než 98 %, krytím IP65, EI 30 DP1 s uzávěrem EW 30 DP1_x000D_
</t>
  </si>
  <si>
    <t>45</t>
  </si>
  <si>
    <t>741732063</t>
  </si>
  <si>
    <t>Montáž výkonového optimizéru na panel max. výkon přes 650 W</t>
  </si>
  <si>
    <t>-1568205944</t>
  </si>
  <si>
    <t xml:space="preserve">Poznámka k položce:_x000D_
_x000D_
</t>
  </si>
  <si>
    <t>46</t>
  </si>
  <si>
    <t>35671256</t>
  </si>
  <si>
    <t>optimizér přídavný na panel jemnovitý DC výkon 700W</t>
  </si>
  <si>
    <t>-2080345744</t>
  </si>
  <si>
    <t xml:space="preserve">Poznámka k položce:_x000D_
Optimizér vhodný pro dodaný střídač, s možností odpojení panelů_x000D_
</t>
  </si>
  <si>
    <t>47</t>
  </si>
  <si>
    <t>741761081</t>
  </si>
  <si>
    <t>Instalace SW licence monitorovacího zařízení</t>
  </si>
  <si>
    <t>2110674529</t>
  </si>
  <si>
    <t>48</t>
  </si>
  <si>
    <t>40561098</t>
  </si>
  <si>
    <t>licence pro roční provoz Internetového portálu pro 1 zařízení (střídač, měřidlo)</t>
  </si>
  <si>
    <t>1183096397</t>
  </si>
  <si>
    <t>49</t>
  </si>
  <si>
    <t>741811021</t>
  </si>
  <si>
    <t>Oživení rozvaděče se složitou výstrojí</t>
  </si>
  <si>
    <t>2840722</t>
  </si>
  <si>
    <t>Poznámka k položce:_x000D_
úpravy a doplnění rozváděčů USM, RH, R1, RDC</t>
  </si>
  <si>
    <t>50</t>
  </si>
  <si>
    <t>741910413</t>
  </si>
  <si>
    <t>Montáž žlab kovový šířky do 125 mm bez víka</t>
  </si>
  <si>
    <t>-1304954102</t>
  </si>
  <si>
    <t>51</t>
  </si>
  <si>
    <t>34575492</t>
  </si>
  <si>
    <t>žlab kabelový pozinkovaný 2m/ks 50x125</t>
  </si>
  <si>
    <t>1060716173</t>
  </si>
  <si>
    <t xml:space="preserve">Poznámka k položce:_x000D_
Kabelový žlab plech. 125/50_x000D_
</t>
  </si>
  <si>
    <t>52</t>
  </si>
  <si>
    <t>741910514</t>
  </si>
  <si>
    <t>Montáž se zhotovením konstrukce pro upevnění přístrojů přes 50 do 100 kg</t>
  </si>
  <si>
    <t>1615435443</t>
  </si>
  <si>
    <t xml:space="preserve">Poznámka k položce:_x000D_
Pozinkovaná montážní deska 350x250mm_x000D_
</t>
  </si>
  <si>
    <t>53</t>
  </si>
  <si>
    <t>741920121</t>
  </si>
  <si>
    <t>Ucpávka prostupu manžetou kabelové chráničky D do 40 mm stěnou tl 100 mm požární odolnost EI 120</t>
  </si>
  <si>
    <t>-536764019</t>
  </si>
  <si>
    <t xml:space="preserve">Poznámka k položce:_x000D_
Požární ucpávka, materiál s reakcí na oheň A1 nebo A2_x000D_
</t>
  </si>
  <si>
    <t>54</t>
  </si>
  <si>
    <t>K001</t>
  </si>
  <si>
    <t>MTZ příslušenství kabelových žlabů</t>
  </si>
  <si>
    <t>-2037968677</t>
  </si>
  <si>
    <t>55</t>
  </si>
  <si>
    <t>M004</t>
  </si>
  <si>
    <t>D příslušenství kabelových žlabů</t>
  </si>
  <si>
    <t>-608341122</t>
  </si>
  <si>
    <t>56</t>
  </si>
  <si>
    <t>K002</t>
  </si>
  <si>
    <t>MTZ Dlažba betonová + podložka gumová</t>
  </si>
  <si>
    <t>ks</t>
  </si>
  <si>
    <t>492725200</t>
  </si>
  <si>
    <t>57</t>
  </si>
  <si>
    <t>M005</t>
  </si>
  <si>
    <t>D Dlažba betonová + podložka gumová</t>
  </si>
  <si>
    <t>2075149982</t>
  </si>
  <si>
    <t>58</t>
  </si>
  <si>
    <t>K003</t>
  </si>
  <si>
    <t>MTZ Požárně odolná trasa - příchytky (potřeba upřesnit při realizaci)</t>
  </si>
  <si>
    <t>1548689188</t>
  </si>
  <si>
    <t>59</t>
  </si>
  <si>
    <t>M006</t>
  </si>
  <si>
    <t>D Požárně odolná trasa - příchytky (potřeba upřesnit při realizaci)</t>
  </si>
  <si>
    <t>-1498716962</t>
  </si>
  <si>
    <t>60</t>
  </si>
  <si>
    <t>998741213</t>
  </si>
  <si>
    <t>Přesun hmot procentní pro silnoproud s omezením mechanizace v objektech v přes 12 do 24 m</t>
  </si>
  <si>
    <t>%</t>
  </si>
  <si>
    <t>491184119</t>
  </si>
  <si>
    <t>61</t>
  </si>
  <si>
    <t>998741293</t>
  </si>
  <si>
    <t>Příplatek k přesunu hmot procentnímu pro silnoproud za zvětšený přesun do 500 m</t>
  </si>
  <si>
    <t>-1157083803</t>
  </si>
  <si>
    <t>62</t>
  </si>
  <si>
    <t>998741300</t>
  </si>
  <si>
    <t>Podružný materiál</t>
  </si>
  <si>
    <t>-1335866476</t>
  </si>
  <si>
    <t>Poznámka k položce:_x000D_
platí pro oddíly 741, 750</t>
  </si>
  <si>
    <t>742</t>
  </si>
  <si>
    <t>Elektroinstalace - slaboproud</t>
  </si>
  <si>
    <t>63</t>
  </si>
  <si>
    <t>742124001</t>
  </si>
  <si>
    <t>Montáž kabelů datových FTP, UTP, STP pro vnitřní rozvody do žlabu nebo lišty</t>
  </si>
  <si>
    <t>-1811392430</t>
  </si>
  <si>
    <t>64</t>
  </si>
  <si>
    <t>34121345</t>
  </si>
  <si>
    <t>kabel datový venkovní celkově stíněný Al fólií se stíněnými páry Al fólií jádro Cu plné plášť PE (F/FTP) kategorie 6a</t>
  </si>
  <si>
    <t>413406841</t>
  </si>
  <si>
    <t>Poznámka k položce:_x000D_
F/UTP, průměr kabelu 7,5mm</t>
  </si>
  <si>
    <t>40*1,2 'Přepočtené koeficientem množství</t>
  </si>
  <si>
    <t>65</t>
  </si>
  <si>
    <t>998742213</t>
  </si>
  <si>
    <t>Přesun hmot procentní pro slaboproud s omezením mechanizace v objektech v do 24 m</t>
  </si>
  <si>
    <t>1668927427</t>
  </si>
  <si>
    <t>66</t>
  </si>
  <si>
    <t>998742293</t>
  </si>
  <si>
    <t>Příplatek k přesunu hmot procentnímu pro slaboproud za zvětšený přesun do 500 m</t>
  </si>
  <si>
    <t>-953826786</t>
  </si>
  <si>
    <t>67</t>
  </si>
  <si>
    <t>998742300</t>
  </si>
  <si>
    <t>-1761755259</t>
  </si>
  <si>
    <t>750</t>
  </si>
  <si>
    <t>Elektromontáže - rozváděče</t>
  </si>
  <si>
    <t>68</t>
  </si>
  <si>
    <t>M001</t>
  </si>
  <si>
    <t>USM - úprava stávajícího rozvaděče</t>
  </si>
  <si>
    <t>kpl</t>
  </si>
  <si>
    <t>-1864693587</t>
  </si>
  <si>
    <t>69</t>
  </si>
  <si>
    <t>M002</t>
  </si>
  <si>
    <t>RH - Měřící cívky pro střídač - umístění do RH</t>
  </si>
  <si>
    <t>-1694251091</t>
  </si>
  <si>
    <t>70</t>
  </si>
  <si>
    <t>M003</t>
  </si>
  <si>
    <t>R1 -  úprava stávajícího rozvaděče - doplnění jištění</t>
  </si>
  <si>
    <t>835395946</t>
  </si>
  <si>
    <t>71</t>
  </si>
  <si>
    <t>M007</t>
  </si>
  <si>
    <t>RDC (2x string - odpínač DC+ svodič DC)</t>
  </si>
  <si>
    <t>-1100749780</t>
  </si>
  <si>
    <t>Práce a dodávky M</t>
  </si>
  <si>
    <t>46-M</t>
  </si>
  <si>
    <t>Zemní práce při extr.mont.pracích</t>
  </si>
  <si>
    <t>72</t>
  </si>
  <si>
    <t>460010024</t>
  </si>
  <si>
    <t>Vytyčení trasy vedení kabelového podzemního v zastavěném prostoru</t>
  </si>
  <si>
    <t>km</t>
  </si>
  <si>
    <t>1298904857</t>
  </si>
  <si>
    <t>73</t>
  </si>
  <si>
    <t>460010025</t>
  </si>
  <si>
    <t>Vytyčení trasy inženýrských sítí v zastavěném prostoru</t>
  </si>
  <si>
    <t>1154350750</t>
  </si>
  <si>
    <t>74</t>
  </si>
  <si>
    <t>460161642</t>
  </si>
  <si>
    <t>Hloubení kabelových rýh ručně š 80 cm hl 80 cm v hornině tř I skupiny 3</t>
  </si>
  <si>
    <t>-1272930460</t>
  </si>
  <si>
    <t>75</t>
  </si>
  <si>
    <t>460431662</t>
  </si>
  <si>
    <t>Zásyp kabelových rýh ručně se zhutněním š 80 cm hl 80 cm z horniny tř I skupiny 3</t>
  </si>
  <si>
    <t>-1514561544</t>
  </si>
  <si>
    <t>HZS</t>
  </si>
  <si>
    <t>Hodinové zúčtovací sazby</t>
  </si>
  <si>
    <t>76</t>
  </si>
  <si>
    <t>HZS2231.2</t>
  </si>
  <si>
    <t xml:space="preserve">Hodinová zúčtovací sazba elektrikář - stavební přípomoci </t>
  </si>
  <si>
    <t>512</t>
  </si>
  <si>
    <t>-1161422739</t>
  </si>
  <si>
    <t>77</t>
  </si>
  <si>
    <t>HZS2232.1</t>
  </si>
  <si>
    <t>Hodinová zúčtovací sazba elektrikář odborný - napojení na stávající elektroinstalaci</t>
  </si>
  <si>
    <t>-906444335</t>
  </si>
  <si>
    <t>78</t>
  </si>
  <si>
    <t>HZS2232.2</t>
  </si>
  <si>
    <t>Hodinová zúčtovací sazba elektrikář odborný - spolupráce s revizním technikem při revizi</t>
  </si>
  <si>
    <t>-1690070552</t>
  </si>
  <si>
    <t>79</t>
  </si>
  <si>
    <t>HZS2232.3</t>
  </si>
  <si>
    <t>Hodinová zúčtovací sazba elektrikář odborný - spolupráce s ostatními profesemi, koordinace na stavbě</t>
  </si>
  <si>
    <t>-701549290</t>
  </si>
  <si>
    <t>80</t>
  </si>
  <si>
    <t>HZS2232.4</t>
  </si>
  <si>
    <t>1730125575</t>
  </si>
  <si>
    <t>81</t>
  </si>
  <si>
    <t>HZS2232.5</t>
  </si>
  <si>
    <t>Hodinová zúčtovací sazba elektrikář odborný - tvarování žlabu</t>
  </si>
  <si>
    <t>-1219872055</t>
  </si>
  <si>
    <t>82</t>
  </si>
  <si>
    <t>HZS2232.6</t>
  </si>
  <si>
    <t>Hodinová zúčtovací sazba elektrikář odborný - Řešení napojení, vyřízení připojení na DS včetně žádosti</t>
  </si>
  <si>
    <t>-2035726602</t>
  </si>
  <si>
    <t>VRN</t>
  </si>
  <si>
    <t>Vedlejší rozpočtové náklady</t>
  </si>
  <si>
    <t>VRN1</t>
  </si>
  <si>
    <t>Průzkumné, geodetické a projektové práce</t>
  </si>
  <si>
    <t>83</t>
  </si>
  <si>
    <t>013254000</t>
  </si>
  <si>
    <t>Dokumentace skutečného provedení stavby</t>
  </si>
  <si>
    <t>1024</t>
  </si>
  <si>
    <t>549121190</t>
  </si>
  <si>
    <t xml:space="preserve">Poznámka k položce:_x000D_
Předávací dokumentace tisk 3 paré_x000D_
</t>
  </si>
  <si>
    <t>VRN6</t>
  </si>
  <si>
    <t>Územní vlivy</t>
  </si>
  <si>
    <t>84</t>
  </si>
  <si>
    <t>065002000</t>
  </si>
  <si>
    <t>Mimostaveništní doprava materiálů</t>
  </si>
  <si>
    <t>-1401471978</t>
  </si>
  <si>
    <t>VRN9</t>
  </si>
  <si>
    <t>Ostatní náklady</t>
  </si>
  <si>
    <t>85</t>
  </si>
  <si>
    <t>092103001</t>
  </si>
  <si>
    <t>Náklady na zkušební provoz</t>
  </si>
  <si>
    <t>-2108333666</t>
  </si>
  <si>
    <t>86</t>
  </si>
  <si>
    <t>092203000</t>
  </si>
  <si>
    <t>Náklady na zaškolení</t>
  </si>
  <si>
    <t>-530023655</t>
  </si>
  <si>
    <t>Rozpočet je sestaven s využitím Cenové soustavy ÚRS popřípadě RTS. U položek, které nepochází z Cenové soustavy ÚRS (RTS), byla jejich cena určena odborným odhadem zpracovatele projektové dokumentace na základě jeho odborné způsobilosti a dříve realizovaných obdobných zakázek.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</si>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</sst>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3" xfId="0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4" fontId="18" fillId="5" borderId="22" xfId="0" applyNumberFormat="1" applyFont="1" applyFill="1" applyBorder="1" applyAlignment="1" applyProtection="1">
      <alignment vertical="center"/>
      <protection locked="0"/>
    </xf>
    <xf numFmtId="4" fontId="33" fillId="5" borderId="22" xfId="0" applyNumberFormat="1" applyFont="1" applyFill="1" applyBorder="1" applyAlignment="1" applyProtection="1">
      <alignment vertical="center"/>
      <protection locked="0"/>
    </xf>
    <xf numFmtId="0" fontId="34" fillId="5" borderId="22" xfId="0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8" fillId="5" borderId="0" xfId="0" applyFont="1" applyFill="1" applyProtection="1">
      <protection locked="0"/>
    </xf>
    <xf numFmtId="0" fontId="9" fillId="5" borderId="0" xfId="0" applyFont="1" applyFill="1" applyAlignment="1" applyProtection="1">
      <alignment vertic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1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4" fontId="20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ill="1" applyAlignment="1" applyProtection="1">
      <alignment vertical="center"/>
      <protection locked="0"/>
    </xf>
    <xf numFmtId="0" fontId="4" fillId="4" borderId="6" xfId="0" applyFont="1" applyFill="1" applyBorder="1" applyAlignment="1" applyProtection="1">
      <alignment horizontal="left" vertical="center"/>
      <protection locked="0"/>
    </xf>
    <xf numFmtId="0" fontId="0" fillId="4" borderId="7" xfId="0" applyFill="1" applyBorder="1" applyAlignment="1" applyProtection="1">
      <alignment vertical="center"/>
      <protection locked="0"/>
    </xf>
    <xf numFmtId="0" fontId="4" fillId="4" borderId="7" xfId="0" applyFont="1" applyFill="1" applyBorder="1" applyAlignment="1" applyProtection="1">
      <alignment horizontal="right" vertical="center"/>
      <protection locked="0"/>
    </xf>
    <xf numFmtId="0" fontId="4" fillId="4" borderId="7" xfId="0" applyFont="1" applyFill="1" applyBorder="1" applyAlignment="1" applyProtection="1">
      <alignment horizontal="center" vertical="center"/>
      <protection locked="0"/>
    </xf>
    <xf numFmtId="4" fontId="4" fillId="4" borderId="7" xfId="0" applyNumberFormat="1" applyFont="1" applyFill="1" applyBorder="1" applyAlignment="1" applyProtection="1">
      <alignment vertical="center"/>
      <protection locked="0"/>
    </xf>
    <xf numFmtId="0" fontId="0" fillId="4" borderId="8" xfId="0" applyFill="1" applyBorder="1" applyAlignment="1" applyProtection="1">
      <alignment vertical="center"/>
      <protection locked="0"/>
    </xf>
    <xf numFmtId="0" fontId="15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8" fillId="4" borderId="0" xfId="0" applyFont="1" applyFill="1" applyAlignment="1" applyProtection="1">
      <alignment horizontal="left" vertical="center"/>
      <protection locked="0"/>
    </xf>
    <xf numFmtId="0" fontId="18" fillId="4" borderId="0" xfId="0" applyFont="1" applyFill="1" applyAlignment="1" applyProtection="1">
      <alignment horizontal="righ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20" xfId="0" applyFont="1" applyBorder="1" applyAlignment="1" applyProtection="1">
      <alignment horizontal="left"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20" xfId="0" applyFont="1" applyBorder="1" applyAlignment="1" applyProtection="1">
      <alignment horizontal="left" vertical="center"/>
      <protection locked="0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18" fillId="4" borderId="16" xfId="0" applyFont="1" applyFill="1" applyBorder="1" applyAlignment="1" applyProtection="1">
      <alignment horizontal="center" vertical="center" wrapText="1"/>
      <protection locked="0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9" fillId="0" borderId="16" xfId="0" applyFont="1" applyBorder="1" applyAlignment="1" applyProtection="1">
      <alignment horizontal="center" vertical="center" wrapText="1"/>
      <protection locked="0"/>
    </xf>
    <xf numFmtId="0" fontId="19" fillId="0" borderId="17" xfId="0" applyFont="1" applyBorder="1" applyAlignment="1" applyProtection="1">
      <alignment horizontal="center" vertical="center" wrapText="1"/>
      <protection locked="0"/>
    </xf>
    <xf numFmtId="0" fontId="19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20" fillId="0" borderId="0" xfId="0" applyNumberFormat="1" applyFont="1" applyProtection="1">
      <protection locked="0"/>
    </xf>
    <xf numFmtId="0" fontId="0" fillId="0" borderId="11" xfId="0" applyBorder="1" applyAlignment="1" applyProtection="1">
      <alignment vertical="center"/>
      <protection locked="0"/>
    </xf>
    <xf numFmtId="4" fontId="29" fillId="0" borderId="12" xfId="0" applyNumberFormat="1" applyFont="1" applyBorder="1" applyProtection="1">
      <protection locked="0"/>
    </xf>
    <xf numFmtId="166" fontId="29" fillId="0" borderId="12" xfId="0" applyNumberFormat="1" applyFont="1" applyBorder="1" applyProtection="1">
      <protection locked="0"/>
    </xf>
    <xf numFmtId="166" fontId="29" fillId="0" borderId="1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4" fontId="6" fillId="0" borderId="0" xfId="0" applyNumberFormat="1" applyFont="1" applyProtection="1">
      <protection locked="0"/>
    </xf>
    <xf numFmtId="0" fontId="8" fillId="0" borderId="14" xfId="0" applyFont="1" applyBorder="1" applyProtection="1">
      <protection locked="0"/>
    </xf>
    <xf numFmtId="4" fontId="8" fillId="0" borderId="0" xfId="0" applyNumberFormat="1" applyFont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5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7" fillId="0" borderId="0" xfId="0" applyNumberFormat="1" applyFont="1" applyProtection="1">
      <protection locked="0"/>
    </xf>
    <xf numFmtId="0" fontId="19" fillId="0" borderId="14" xfId="0" applyFont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4" fontId="19" fillId="0" borderId="0" xfId="0" applyNumberFormat="1" applyFont="1" applyAlignment="1" applyProtection="1">
      <alignment vertical="center"/>
      <protection locked="0"/>
    </xf>
    <xf numFmtId="166" fontId="19" fillId="0" borderId="0" xfId="0" applyNumberFormat="1" applyFont="1" applyAlignment="1" applyProtection="1">
      <alignment vertical="center"/>
      <protection locked="0"/>
    </xf>
    <xf numFmtId="166" fontId="19" fillId="0" borderId="15" xfId="0" applyNumberFormat="1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34" fillId="0" borderId="3" xfId="0" applyFont="1" applyBorder="1" applyAlignment="1" applyProtection="1">
      <alignment vertical="center"/>
      <protection locked="0"/>
    </xf>
    <xf numFmtId="0" fontId="33" fillId="0" borderId="14" xfId="0" applyFont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9" fillId="0" borderId="19" xfId="0" applyFont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4" fontId="19" fillId="0" borderId="20" xfId="0" applyNumberFormat="1" applyFont="1" applyBorder="1" applyAlignment="1" applyProtection="1">
      <alignment vertical="center"/>
      <protection locked="0"/>
    </xf>
    <xf numFmtId="166" fontId="19" fillId="0" borderId="20" xfId="0" applyNumberFormat="1" applyFont="1" applyBorder="1" applyAlignment="1" applyProtection="1">
      <alignment vertical="center"/>
      <protection locked="0"/>
    </xf>
    <xf numFmtId="166" fontId="19" fillId="0" borderId="21" xfId="0" applyNumberFormat="1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49" fontId="18" fillId="5" borderId="22" xfId="0" applyNumberFormat="1" applyFont="1" applyFill="1" applyBorder="1" applyAlignment="1" applyProtection="1">
      <alignment horizontal="left" vertical="center" wrapText="1"/>
    </xf>
    <xf numFmtId="0" fontId="18" fillId="5" borderId="22" xfId="0" applyFont="1" applyFill="1" applyBorder="1" applyAlignment="1" applyProtection="1">
      <alignment horizontal="left" vertical="center" wrapText="1"/>
    </xf>
    <xf numFmtId="0" fontId="18" fillId="5" borderId="22" xfId="0" applyFont="1" applyFill="1" applyBorder="1" applyAlignment="1" applyProtection="1">
      <alignment horizontal="center" vertical="center" wrapText="1"/>
    </xf>
    <xf numFmtId="167" fontId="18" fillId="5" borderId="22" xfId="0" applyNumberFormat="1" applyFont="1" applyFill="1" applyBorder="1" applyAlignment="1" applyProtection="1">
      <alignment vertical="center"/>
    </xf>
    <xf numFmtId="49" fontId="33" fillId="5" borderId="22" xfId="0" applyNumberFormat="1" applyFont="1" applyFill="1" applyBorder="1" applyAlignment="1" applyProtection="1">
      <alignment horizontal="left" vertical="center" wrapText="1"/>
    </xf>
    <xf numFmtId="0" fontId="33" fillId="5" borderId="22" xfId="0" applyFont="1" applyFill="1" applyBorder="1" applyAlignment="1" applyProtection="1">
      <alignment horizontal="left" vertical="center" wrapText="1"/>
    </xf>
    <xf numFmtId="0" fontId="33" fillId="5" borderId="22" xfId="0" applyFont="1" applyFill="1" applyBorder="1" applyAlignment="1" applyProtection="1">
      <alignment horizontal="center" vertical="center" wrapText="1"/>
    </xf>
    <xf numFmtId="167" fontId="33" fillId="5" borderId="22" xfId="0" applyNumberFormat="1" applyFont="1" applyFill="1" applyBorder="1" applyAlignment="1" applyProtection="1">
      <alignment vertical="center"/>
    </xf>
    <xf numFmtId="0" fontId="0" fillId="5" borderId="0" xfId="0" applyFill="1" applyAlignment="1" applyProtection="1">
      <alignment vertical="center"/>
    </xf>
    <xf numFmtId="0" fontId="32" fillId="5" borderId="0" xfId="0" applyFont="1" applyFill="1" applyAlignment="1" applyProtection="1">
      <alignment vertical="center" wrapText="1"/>
    </xf>
    <xf numFmtId="0" fontId="7" fillId="5" borderId="0" xfId="0" applyFont="1" applyFill="1" applyAlignment="1" applyProtection="1">
      <alignment horizontal="left"/>
    </xf>
    <xf numFmtId="0" fontId="8" fillId="5" borderId="0" xfId="0" applyFont="1" applyFill="1" applyProtection="1"/>
    <xf numFmtId="0" fontId="9" fillId="5" borderId="0" xfId="0" applyFont="1" applyFill="1" applyAlignment="1" applyProtection="1">
      <alignment vertical="center"/>
    </xf>
    <xf numFmtId="0" fontId="9" fillId="5" borderId="0" xfId="0" applyFont="1" applyFill="1" applyAlignment="1" applyProtection="1">
      <alignment horizontal="left" vertical="center" wrapText="1"/>
    </xf>
    <xf numFmtId="167" fontId="9" fillId="5" borderId="0" xfId="0" applyNumberFormat="1" applyFont="1" applyFill="1" applyAlignment="1" applyProtection="1">
      <alignment vertical="center"/>
    </xf>
    <xf numFmtId="4" fontId="18" fillId="0" borderId="22" xfId="0" applyNumberFormat="1" applyFont="1" applyBorder="1" applyAlignment="1" applyProtection="1">
      <alignment vertical="center"/>
    </xf>
    <xf numFmtId="4" fontId="6" fillId="0" borderId="0" xfId="0" applyNumberFormat="1" applyFont="1" applyProtection="1"/>
    <xf numFmtId="4" fontId="7" fillId="0" borderId="0" xfId="0" applyNumberFormat="1" applyFont="1" applyProtection="1"/>
    <xf numFmtId="4" fontId="33" fillId="0" borderId="22" xfId="0" applyNumberFormat="1" applyFont="1" applyBorder="1" applyAlignment="1" applyProtection="1">
      <alignment vertical="center"/>
    </xf>
    <xf numFmtId="4" fontId="18" fillId="5" borderId="22" xfId="0" applyNumberFormat="1" applyFont="1" applyFill="1" applyBorder="1" applyAlignment="1" applyProtection="1">
      <alignment vertical="center"/>
    </xf>
    <xf numFmtId="4" fontId="33" fillId="5" borderId="22" xfId="0" applyNumberFormat="1" applyFont="1" applyFill="1" applyBorder="1" applyAlignment="1" applyProtection="1">
      <alignment vertical="center"/>
    </xf>
    <xf numFmtId="4" fontId="7" fillId="5" borderId="0" xfId="0" applyNumberFormat="1" applyFont="1" applyFill="1" applyProtection="1"/>
    <xf numFmtId="0" fontId="10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0" fillId="0" borderId="4" xfId="0" applyBorder="1" applyProtection="1">
      <protection locked="0"/>
    </xf>
    <xf numFmtId="0" fontId="13" fillId="0" borderId="5" xfId="0" applyFont="1" applyBorder="1" applyAlignment="1" applyProtection="1">
      <alignment horizontal="left" vertical="center"/>
      <protection locked="0"/>
    </xf>
    <xf numFmtId="4" fontId="13" fillId="0" borderId="5" xfId="0" applyNumberFormat="1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4" fontId="14" fillId="0" borderId="0" xfId="0" applyNumberFormat="1" applyFont="1" applyAlignment="1" applyProtection="1">
      <alignment vertical="center"/>
      <protection locked="0"/>
    </xf>
    <xf numFmtId="0" fontId="0" fillId="3" borderId="0" xfId="0" applyFill="1" applyAlignment="1" applyProtection="1">
      <alignment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vertical="center"/>
      <protection locked="0"/>
    </xf>
    <xf numFmtId="4" fontId="4" fillId="3" borderId="7" xfId="0" applyNumberFormat="1" applyFont="1" applyFill="1" applyBorder="1" applyAlignment="1" applyProtection="1">
      <alignment vertical="center"/>
      <protection locked="0"/>
    </xf>
    <xf numFmtId="0" fontId="0" fillId="3" borderId="8" xfId="0" applyFill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16" fillId="0" borderId="11" xfId="0" applyFont="1" applyBorder="1" applyAlignment="1" applyProtection="1">
      <alignment horizontal="center" vertical="center"/>
      <protection locked="0"/>
    </xf>
    <xf numFmtId="0" fontId="16" fillId="0" borderId="12" xfId="0" applyFont="1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17" fillId="0" borderId="14" xfId="0" applyFont="1" applyBorder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18" fillId="4" borderId="6" xfId="0" applyFont="1" applyFill="1" applyBorder="1" applyAlignment="1" applyProtection="1">
      <alignment horizontal="center" vertical="center"/>
      <protection locked="0"/>
    </xf>
    <xf numFmtId="0" fontId="18" fillId="4" borderId="7" xfId="0" applyFont="1" applyFill="1" applyBorder="1" applyAlignment="1" applyProtection="1">
      <alignment horizontal="left" vertical="center"/>
      <protection locked="0"/>
    </xf>
    <xf numFmtId="0" fontId="18" fillId="4" borderId="7" xfId="0" applyFont="1" applyFill="1" applyBorder="1" applyAlignment="1" applyProtection="1">
      <alignment horizontal="center" vertical="center"/>
      <protection locked="0"/>
    </xf>
    <xf numFmtId="0" fontId="18" fillId="4" borderId="7" xfId="0" applyFont="1" applyFill="1" applyBorder="1" applyAlignment="1" applyProtection="1">
      <alignment horizontal="right" vertical="center"/>
      <protection locked="0"/>
    </xf>
    <xf numFmtId="0" fontId="18" fillId="4" borderId="8" xfId="0" applyFont="1" applyFill="1" applyBorder="1" applyAlignment="1" applyProtection="1">
      <alignment horizontal="left" vertical="center"/>
      <protection locked="0"/>
    </xf>
    <xf numFmtId="0" fontId="18" fillId="4" borderId="0" xfId="0" applyFont="1" applyFill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21" fillId="0" borderId="14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right" vertical="center"/>
      <protection locked="0"/>
    </xf>
    <xf numFmtId="4" fontId="16" fillId="0" borderId="0" xfId="0" applyNumberFormat="1" applyFont="1" applyAlignment="1" applyProtection="1">
      <alignment vertical="center"/>
      <protection locked="0"/>
    </xf>
    <xf numFmtId="166" fontId="16" fillId="0" borderId="0" xfId="0" applyNumberFormat="1" applyFont="1" applyAlignment="1" applyProtection="1">
      <alignment vertical="center"/>
      <protection locked="0"/>
    </xf>
    <xf numFmtId="4" fontId="16" fillId="0" borderId="15" xfId="0" applyNumberFormat="1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0" fontId="23" fillId="0" borderId="0" xfId="1" applyFont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" fontId="26" fillId="0" borderId="19" xfId="0" applyNumberFormat="1" applyFont="1" applyBorder="1" applyAlignment="1" applyProtection="1">
      <alignment vertical="center"/>
      <protection locked="0"/>
    </xf>
    <xf numFmtId="4" fontId="26" fillId="0" borderId="20" xfId="0" applyNumberFormat="1" applyFont="1" applyBorder="1" applyAlignment="1" applyProtection="1">
      <alignment vertical="center"/>
      <protection locked="0"/>
    </xf>
    <xf numFmtId="166" fontId="26" fillId="0" borderId="20" xfId="0" applyNumberFormat="1" applyFont="1" applyBorder="1" applyAlignment="1" applyProtection="1">
      <alignment vertical="center"/>
      <protection locked="0"/>
    </xf>
    <xf numFmtId="4" fontId="26" fillId="0" borderId="21" xfId="0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36" fillId="0" borderId="23" xfId="0" applyFont="1" applyBorder="1" applyProtection="1">
      <protection locked="0"/>
    </xf>
    <xf numFmtId="0" fontId="36" fillId="0" borderId="24" xfId="0" applyFont="1" applyBorder="1" applyProtection="1">
      <protection locked="0"/>
    </xf>
    <xf numFmtId="0" fontId="36" fillId="0" borderId="25" xfId="0" applyFont="1" applyBorder="1" applyProtection="1">
      <protection locked="0"/>
    </xf>
    <xf numFmtId="0" fontId="36" fillId="0" borderId="26" xfId="0" applyFont="1" applyBorder="1" applyAlignment="1" applyProtection="1">
      <alignment horizontal="left" vertical="top" wrapText="1"/>
      <protection locked="0"/>
    </xf>
    <xf numFmtId="0" fontId="36" fillId="0" borderId="27" xfId="0" applyFont="1" applyBorder="1" applyAlignment="1" applyProtection="1">
      <alignment horizontal="left" vertical="top" wrapText="1"/>
      <protection locked="0"/>
    </xf>
    <xf numFmtId="0" fontId="36" fillId="0" borderId="28" xfId="0" applyFont="1" applyBorder="1" applyAlignment="1" applyProtection="1">
      <alignment horizontal="left" vertical="top" wrapText="1"/>
      <protection locked="0"/>
    </xf>
    <xf numFmtId="0" fontId="36" fillId="0" borderId="29" xfId="0" applyFont="1" applyBorder="1" applyAlignment="1" applyProtection="1">
      <alignment horizontal="left" vertical="top" wrapText="1"/>
      <protection locked="0"/>
    </xf>
    <xf numFmtId="0" fontId="36" fillId="0" borderId="0" xfId="0" applyFont="1" applyAlignment="1" applyProtection="1">
      <alignment horizontal="left" vertical="top" wrapText="1"/>
      <protection locked="0"/>
    </xf>
    <xf numFmtId="0" fontId="36" fillId="0" borderId="30" xfId="0" applyFont="1" applyBorder="1" applyAlignment="1" applyProtection="1">
      <alignment horizontal="left" vertical="top" wrapText="1"/>
      <protection locked="0"/>
    </xf>
    <xf numFmtId="0" fontId="36" fillId="0" borderId="31" xfId="0" applyFont="1" applyBorder="1" applyAlignment="1" applyProtection="1">
      <alignment horizontal="left" vertical="top" wrapText="1"/>
      <protection locked="0"/>
    </xf>
    <xf numFmtId="0" fontId="36" fillId="0" borderId="32" xfId="0" applyFont="1" applyBorder="1" applyAlignment="1" applyProtection="1">
      <alignment horizontal="left" vertical="top" wrapText="1"/>
      <protection locked="0"/>
    </xf>
    <xf numFmtId="0" fontId="36" fillId="0" borderId="33" xfId="0" applyFont="1" applyBorder="1" applyAlignment="1" applyProtection="1">
      <alignment horizontal="left" vertical="top" wrapText="1"/>
      <protection locked="0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zoomScaleNormal="100" workbookViewId="0">
      <selection activeCell="AN14" sqref="AN14"/>
    </sheetView>
  </sheetViews>
  <sheetFormatPr defaultRowHeight="11.25" x14ac:dyDescent="0.2"/>
  <cols>
    <col min="1" max="1" width="8.33203125" style="18" customWidth="1"/>
    <col min="2" max="2" width="1.6640625" style="18" customWidth="1"/>
    <col min="3" max="3" width="4.1640625" style="18" customWidth="1"/>
    <col min="4" max="33" width="2.6640625" style="18" customWidth="1"/>
    <col min="34" max="34" width="3.33203125" style="18" customWidth="1"/>
    <col min="35" max="35" width="31.6640625" style="18" customWidth="1"/>
    <col min="36" max="37" width="2.5" style="18" customWidth="1"/>
    <col min="38" max="38" width="8.33203125" style="18" customWidth="1"/>
    <col min="39" max="39" width="3.33203125" style="18" customWidth="1"/>
    <col min="40" max="40" width="13.33203125" style="18" customWidth="1"/>
    <col min="41" max="41" width="7.5" style="18" customWidth="1"/>
    <col min="42" max="42" width="4.1640625" style="18" customWidth="1"/>
    <col min="43" max="43" width="15.6640625" style="18" hidden="1" customWidth="1"/>
    <col min="44" max="44" width="13.6640625" style="18" customWidth="1"/>
    <col min="45" max="49" width="25.83203125" style="18" hidden="1" customWidth="1"/>
    <col min="50" max="51" width="21.6640625" style="18" hidden="1" customWidth="1"/>
    <col min="52" max="53" width="25" style="18" hidden="1" customWidth="1"/>
    <col min="54" max="54" width="21.6640625" style="18" hidden="1" customWidth="1"/>
    <col min="55" max="55" width="19.1640625" style="18" hidden="1" customWidth="1"/>
    <col min="56" max="56" width="25" style="18" hidden="1" customWidth="1"/>
    <col min="57" max="57" width="21.6640625" style="18" hidden="1" customWidth="1"/>
    <col min="58" max="58" width="19.1640625" style="18" hidden="1" customWidth="1"/>
    <col min="59" max="59" width="66.5" style="18" customWidth="1"/>
    <col min="60" max="70" width="9.33203125" style="18"/>
    <col min="71" max="91" width="9.33203125" style="18" hidden="1"/>
    <col min="92" max="16384" width="9.33203125" style="18"/>
  </cols>
  <sheetData>
    <row r="1" spans="1:74" x14ac:dyDescent="0.2">
      <c r="A1" s="161" t="s">
        <v>0</v>
      </c>
      <c r="AZ1" s="161" t="s">
        <v>1</v>
      </c>
      <c r="BA1" s="161" t="s">
        <v>2</v>
      </c>
      <c r="BB1" s="161" t="s">
        <v>1</v>
      </c>
      <c r="BT1" s="161" t="s">
        <v>3</v>
      </c>
      <c r="BU1" s="161" t="s">
        <v>4</v>
      </c>
      <c r="BV1" s="161" t="s">
        <v>5</v>
      </c>
    </row>
    <row r="2" spans="1:74" ht="36.950000000000003" customHeight="1" x14ac:dyDescent="0.2">
      <c r="AR2" s="19" t="s">
        <v>6</v>
      </c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S2" s="21" t="s">
        <v>7</v>
      </c>
      <c r="BT2" s="21" t="s">
        <v>8</v>
      </c>
    </row>
    <row r="3" spans="1:74" ht="6.95" customHeight="1" x14ac:dyDescent="0.2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4"/>
      <c r="BS3" s="21" t="s">
        <v>7</v>
      </c>
      <c r="BT3" s="21" t="s">
        <v>9</v>
      </c>
    </row>
    <row r="4" spans="1:74" ht="24.95" customHeight="1" x14ac:dyDescent="0.2">
      <c r="B4" s="24"/>
      <c r="D4" s="25" t="s">
        <v>10</v>
      </c>
      <c r="AR4" s="24"/>
      <c r="AS4" s="162" t="s">
        <v>11</v>
      </c>
      <c r="BS4" s="21" t="s">
        <v>12</v>
      </c>
    </row>
    <row r="5" spans="1:74" ht="12" customHeight="1" x14ac:dyDescent="0.2">
      <c r="B5" s="24"/>
      <c r="D5" s="163" t="s">
        <v>13</v>
      </c>
      <c r="K5" s="164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R5" s="24"/>
      <c r="BS5" s="21" t="s">
        <v>7</v>
      </c>
    </row>
    <row r="6" spans="1:74" ht="36.950000000000003" customHeight="1" x14ac:dyDescent="0.2">
      <c r="B6" s="24"/>
      <c r="D6" s="165" t="s">
        <v>15</v>
      </c>
      <c r="K6" s="166" t="s">
        <v>16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R6" s="24"/>
      <c r="BS6" s="21" t="s">
        <v>7</v>
      </c>
    </row>
    <row r="7" spans="1:74" ht="12" customHeight="1" x14ac:dyDescent="0.2">
      <c r="B7" s="24"/>
      <c r="D7" s="27" t="s">
        <v>17</v>
      </c>
      <c r="K7" s="32" t="s">
        <v>1</v>
      </c>
      <c r="AK7" s="27" t="s">
        <v>18</v>
      </c>
      <c r="AN7" s="32" t="s">
        <v>1</v>
      </c>
      <c r="AR7" s="24"/>
      <c r="BS7" s="21" t="s">
        <v>7</v>
      </c>
    </row>
    <row r="8" spans="1:74" ht="12" customHeight="1" x14ac:dyDescent="0.2">
      <c r="B8" s="24"/>
      <c r="D8" s="27" t="s">
        <v>19</v>
      </c>
      <c r="K8" s="32" t="s">
        <v>20</v>
      </c>
      <c r="AK8" s="27" t="s">
        <v>21</v>
      </c>
      <c r="AN8" s="32" t="s">
        <v>22</v>
      </c>
      <c r="AR8" s="24"/>
      <c r="BS8" s="21" t="s">
        <v>7</v>
      </c>
    </row>
    <row r="9" spans="1:74" ht="14.45" customHeight="1" x14ac:dyDescent="0.2">
      <c r="B9" s="24"/>
      <c r="AR9" s="24"/>
      <c r="BS9" s="21" t="s">
        <v>7</v>
      </c>
    </row>
    <row r="10" spans="1:74" ht="12" customHeight="1" x14ac:dyDescent="0.2">
      <c r="B10" s="24"/>
      <c r="D10" s="27" t="s">
        <v>23</v>
      </c>
      <c r="AK10" s="27" t="s">
        <v>24</v>
      </c>
      <c r="AN10" s="32" t="s">
        <v>25</v>
      </c>
      <c r="AR10" s="24"/>
      <c r="BS10" s="21" t="s">
        <v>7</v>
      </c>
    </row>
    <row r="11" spans="1:74" ht="18.399999999999999" customHeight="1" x14ac:dyDescent="0.2">
      <c r="B11" s="24"/>
      <c r="E11" s="32" t="s">
        <v>26</v>
      </c>
      <c r="AK11" s="27" t="s">
        <v>27</v>
      </c>
      <c r="AN11" s="32" t="s">
        <v>28</v>
      </c>
      <c r="AR11" s="24"/>
      <c r="BS11" s="21" t="s">
        <v>7</v>
      </c>
    </row>
    <row r="12" spans="1:74" ht="6.95" customHeight="1" x14ac:dyDescent="0.2">
      <c r="B12" s="24"/>
      <c r="AR12" s="24"/>
      <c r="BS12" s="21" t="s">
        <v>7</v>
      </c>
    </row>
    <row r="13" spans="1:74" ht="12" customHeight="1" x14ac:dyDescent="0.2">
      <c r="B13" s="24"/>
      <c r="D13" s="27" t="s">
        <v>29</v>
      </c>
      <c r="AK13" s="27" t="s">
        <v>24</v>
      </c>
      <c r="AN13" s="32" t="s">
        <v>1</v>
      </c>
      <c r="AR13" s="24"/>
      <c r="BS13" s="21" t="s">
        <v>7</v>
      </c>
    </row>
    <row r="14" spans="1:74" ht="12.75" x14ac:dyDescent="0.2">
      <c r="B14" s="24"/>
      <c r="E14" s="32" t="s">
        <v>30</v>
      </c>
      <c r="AK14" s="27" t="s">
        <v>27</v>
      </c>
      <c r="AN14" s="32" t="s">
        <v>1</v>
      </c>
      <c r="AR14" s="24"/>
      <c r="BS14" s="21" t="s">
        <v>7</v>
      </c>
    </row>
    <row r="15" spans="1:74" ht="6.95" customHeight="1" x14ac:dyDescent="0.2">
      <c r="B15" s="24"/>
      <c r="AR15" s="24"/>
      <c r="BS15" s="21" t="s">
        <v>3</v>
      </c>
    </row>
    <row r="16" spans="1:74" ht="12" customHeight="1" x14ac:dyDescent="0.2">
      <c r="B16" s="24"/>
      <c r="D16" s="27" t="s">
        <v>31</v>
      </c>
      <c r="AK16" s="27" t="s">
        <v>24</v>
      </c>
      <c r="AN16" s="32" t="s">
        <v>1</v>
      </c>
      <c r="AR16" s="24"/>
      <c r="BS16" s="21" t="s">
        <v>3</v>
      </c>
    </row>
    <row r="17" spans="2:71" ht="18.399999999999999" customHeight="1" x14ac:dyDescent="0.2">
      <c r="B17" s="24"/>
      <c r="E17" s="32" t="s">
        <v>32</v>
      </c>
      <c r="AK17" s="27" t="s">
        <v>27</v>
      </c>
      <c r="AN17" s="32" t="s">
        <v>1</v>
      </c>
      <c r="AR17" s="24"/>
      <c r="BS17" s="21" t="s">
        <v>4</v>
      </c>
    </row>
    <row r="18" spans="2:71" ht="6.95" customHeight="1" x14ac:dyDescent="0.2">
      <c r="B18" s="24"/>
      <c r="AR18" s="24"/>
      <c r="BS18" s="21" t="s">
        <v>7</v>
      </c>
    </row>
    <row r="19" spans="2:71" ht="12" customHeight="1" x14ac:dyDescent="0.2">
      <c r="B19" s="24"/>
      <c r="D19" s="27" t="s">
        <v>33</v>
      </c>
      <c r="AK19" s="27" t="s">
        <v>24</v>
      </c>
      <c r="AN19" s="32" t="s">
        <v>1</v>
      </c>
      <c r="AR19" s="24"/>
      <c r="BS19" s="21" t="s">
        <v>7</v>
      </c>
    </row>
    <row r="20" spans="2:71" ht="18.399999999999999" customHeight="1" x14ac:dyDescent="0.2">
      <c r="B20" s="24"/>
      <c r="E20" s="32" t="s">
        <v>32</v>
      </c>
      <c r="AK20" s="27" t="s">
        <v>27</v>
      </c>
      <c r="AN20" s="32" t="s">
        <v>1</v>
      </c>
      <c r="AR20" s="24"/>
      <c r="BS20" s="21" t="s">
        <v>4</v>
      </c>
    </row>
    <row r="21" spans="2:71" ht="6.95" customHeight="1" x14ac:dyDescent="0.2">
      <c r="B21" s="24"/>
      <c r="AR21" s="24"/>
    </row>
    <row r="22" spans="2:71" ht="12" customHeight="1" x14ac:dyDescent="0.2">
      <c r="B22" s="24"/>
      <c r="D22" s="27" t="s">
        <v>34</v>
      </c>
      <c r="AR22" s="24"/>
    </row>
    <row r="23" spans="2:71" ht="16.5" customHeight="1" x14ac:dyDescent="0.2">
      <c r="B23" s="24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4"/>
    </row>
    <row r="24" spans="2:71" ht="6.95" customHeight="1" x14ac:dyDescent="0.2">
      <c r="B24" s="24"/>
      <c r="AR24" s="24"/>
    </row>
    <row r="25" spans="2:71" ht="6.95" customHeight="1" x14ac:dyDescent="0.2">
      <c r="B25" s="24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R25" s="167"/>
      <c r="S25" s="167"/>
      <c r="T25" s="167"/>
      <c r="U25" s="167"/>
      <c r="V25" s="167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/>
      <c r="AH25" s="167"/>
      <c r="AI25" s="167"/>
      <c r="AJ25" s="167"/>
      <c r="AK25" s="167"/>
      <c r="AL25" s="167"/>
      <c r="AM25" s="167"/>
      <c r="AN25" s="167"/>
      <c r="AO25" s="167"/>
      <c r="AR25" s="24"/>
    </row>
    <row r="26" spans="2:71" s="8" customFormat="1" ht="25.9" customHeight="1" x14ac:dyDescent="0.2">
      <c r="B26" s="1"/>
      <c r="D26" s="168" t="s">
        <v>35</v>
      </c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169">
        <f>ROUND(AG94,2)</f>
        <v>0</v>
      </c>
      <c r="AL26" s="170"/>
      <c r="AM26" s="170"/>
      <c r="AN26" s="170"/>
      <c r="AO26" s="170"/>
      <c r="AR26" s="1"/>
    </row>
    <row r="27" spans="2:71" s="8" customFormat="1" ht="6.95" customHeight="1" x14ac:dyDescent="0.2">
      <c r="B27" s="1"/>
      <c r="AR27" s="1"/>
    </row>
    <row r="28" spans="2:71" s="8" customFormat="1" ht="12.75" x14ac:dyDescent="0.2">
      <c r="B28" s="1"/>
      <c r="L28" s="171" t="s">
        <v>36</v>
      </c>
      <c r="M28" s="171"/>
      <c r="N28" s="171"/>
      <c r="O28" s="171"/>
      <c r="P28" s="171"/>
      <c r="W28" s="171" t="s">
        <v>37</v>
      </c>
      <c r="X28" s="171"/>
      <c r="Y28" s="171"/>
      <c r="Z28" s="171"/>
      <c r="AA28" s="171"/>
      <c r="AB28" s="171"/>
      <c r="AC28" s="171"/>
      <c r="AD28" s="171"/>
      <c r="AE28" s="171"/>
      <c r="AK28" s="171" t="s">
        <v>38</v>
      </c>
      <c r="AL28" s="171"/>
      <c r="AM28" s="171"/>
      <c r="AN28" s="171"/>
      <c r="AO28" s="171"/>
      <c r="AR28" s="1"/>
    </row>
    <row r="29" spans="2:71" s="173" customFormat="1" ht="14.45" customHeight="1" x14ac:dyDescent="0.2">
      <c r="B29" s="172"/>
      <c r="D29" s="27" t="s">
        <v>39</v>
      </c>
      <c r="F29" s="27" t="s">
        <v>40</v>
      </c>
      <c r="L29" s="174">
        <v>0.21</v>
      </c>
      <c r="M29" s="175"/>
      <c r="N29" s="175"/>
      <c r="O29" s="175"/>
      <c r="P29" s="175"/>
      <c r="W29" s="176">
        <f>ROUND(BB94, 2)</f>
        <v>0</v>
      </c>
      <c r="X29" s="175"/>
      <c r="Y29" s="175"/>
      <c r="Z29" s="175"/>
      <c r="AA29" s="175"/>
      <c r="AB29" s="175"/>
      <c r="AC29" s="175"/>
      <c r="AD29" s="175"/>
      <c r="AE29" s="175"/>
      <c r="AK29" s="176">
        <f>ROUND(AX94, 2)</f>
        <v>0</v>
      </c>
      <c r="AL29" s="175"/>
      <c r="AM29" s="175"/>
      <c r="AN29" s="175"/>
      <c r="AO29" s="175"/>
      <c r="AR29" s="172"/>
    </row>
    <row r="30" spans="2:71" s="173" customFormat="1" ht="14.45" customHeight="1" x14ac:dyDescent="0.2">
      <c r="B30" s="172"/>
      <c r="F30" s="27" t="s">
        <v>41</v>
      </c>
      <c r="L30" s="174">
        <v>0.12</v>
      </c>
      <c r="M30" s="175"/>
      <c r="N30" s="175"/>
      <c r="O30" s="175"/>
      <c r="P30" s="175"/>
      <c r="W30" s="176">
        <f>ROUND(BC94, 2)</f>
        <v>0</v>
      </c>
      <c r="X30" s="175"/>
      <c r="Y30" s="175"/>
      <c r="Z30" s="175"/>
      <c r="AA30" s="175"/>
      <c r="AB30" s="175"/>
      <c r="AC30" s="175"/>
      <c r="AD30" s="175"/>
      <c r="AE30" s="175"/>
      <c r="AK30" s="176">
        <f>ROUND(AY94, 2)</f>
        <v>0</v>
      </c>
      <c r="AL30" s="175"/>
      <c r="AM30" s="175"/>
      <c r="AN30" s="175"/>
      <c r="AO30" s="175"/>
      <c r="AR30" s="172"/>
    </row>
    <row r="31" spans="2:71" s="173" customFormat="1" ht="14.45" hidden="1" customHeight="1" x14ac:dyDescent="0.2">
      <c r="B31" s="172"/>
      <c r="F31" s="27" t="s">
        <v>42</v>
      </c>
      <c r="L31" s="174">
        <v>0.21</v>
      </c>
      <c r="M31" s="175"/>
      <c r="N31" s="175"/>
      <c r="O31" s="175"/>
      <c r="P31" s="175"/>
      <c r="W31" s="176">
        <f>ROUND(BD94, 2)</f>
        <v>0</v>
      </c>
      <c r="X31" s="175"/>
      <c r="Y31" s="175"/>
      <c r="Z31" s="175"/>
      <c r="AA31" s="175"/>
      <c r="AB31" s="175"/>
      <c r="AC31" s="175"/>
      <c r="AD31" s="175"/>
      <c r="AE31" s="175"/>
      <c r="AK31" s="176">
        <v>0</v>
      </c>
      <c r="AL31" s="175"/>
      <c r="AM31" s="175"/>
      <c r="AN31" s="175"/>
      <c r="AO31" s="175"/>
      <c r="AR31" s="172"/>
    </row>
    <row r="32" spans="2:71" s="173" customFormat="1" ht="14.45" hidden="1" customHeight="1" x14ac:dyDescent="0.2">
      <c r="B32" s="172"/>
      <c r="F32" s="27" t="s">
        <v>43</v>
      </c>
      <c r="L32" s="174">
        <v>0.12</v>
      </c>
      <c r="M32" s="175"/>
      <c r="N32" s="175"/>
      <c r="O32" s="175"/>
      <c r="P32" s="175"/>
      <c r="W32" s="176">
        <f>ROUND(BE94, 2)</f>
        <v>0</v>
      </c>
      <c r="X32" s="175"/>
      <c r="Y32" s="175"/>
      <c r="Z32" s="175"/>
      <c r="AA32" s="175"/>
      <c r="AB32" s="175"/>
      <c r="AC32" s="175"/>
      <c r="AD32" s="175"/>
      <c r="AE32" s="175"/>
      <c r="AK32" s="176">
        <v>0</v>
      </c>
      <c r="AL32" s="175"/>
      <c r="AM32" s="175"/>
      <c r="AN32" s="175"/>
      <c r="AO32" s="175"/>
      <c r="AR32" s="172"/>
    </row>
    <row r="33" spans="2:44" s="173" customFormat="1" ht="14.45" hidden="1" customHeight="1" x14ac:dyDescent="0.2">
      <c r="B33" s="172"/>
      <c r="F33" s="27" t="s">
        <v>44</v>
      </c>
      <c r="L33" s="174">
        <v>0</v>
      </c>
      <c r="M33" s="175"/>
      <c r="N33" s="175"/>
      <c r="O33" s="175"/>
      <c r="P33" s="175"/>
      <c r="W33" s="176">
        <f>ROUND(BF94, 2)</f>
        <v>0</v>
      </c>
      <c r="X33" s="175"/>
      <c r="Y33" s="175"/>
      <c r="Z33" s="175"/>
      <c r="AA33" s="175"/>
      <c r="AB33" s="175"/>
      <c r="AC33" s="175"/>
      <c r="AD33" s="175"/>
      <c r="AE33" s="175"/>
      <c r="AK33" s="176">
        <v>0</v>
      </c>
      <c r="AL33" s="175"/>
      <c r="AM33" s="175"/>
      <c r="AN33" s="175"/>
      <c r="AO33" s="175"/>
      <c r="AR33" s="172"/>
    </row>
    <row r="34" spans="2:44" s="8" customFormat="1" ht="6.95" customHeight="1" x14ac:dyDescent="0.2">
      <c r="B34" s="1"/>
      <c r="AR34" s="1"/>
    </row>
    <row r="35" spans="2:44" s="8" customFormat="1" ht="25.9" customHeight="1" x14ac:dyDescent="0.2">
      <c r="B35" s="1"/>
      <c r="C35" s="177"/>
      <c r="D35" s="178" t="s">
        <v>45</v>
      </c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80" t="s">
        <v>46</v>
      </c>
      <c r="U35" s="179"/>
      <c r="V35" s="179"/>
      <c r="W35" s="179"/>
      <c r="X35" s="181" t="s">
        <v>47</v>
      </c>
      <c r="Y35" s="182"/>
      <c r="Z35" s="182"/>
      <c r="AA35" s="182"/>
      <c r="AB35" s="182"/>
      <c r="AC35" s="179"/>
      <c r="AD35" s="179"/>
      <c r="AE35" s="179"/>
      <c r="AF35" s="179"/>
      <c r="AG35" s="179"/>
      <c r="AH35" s="179"/>
      <c r="AI35" s="179"/>
      <c r="AJ35" s="179"/>
      <c r="AK35" s="183">
        <f>SUM(AK26:AK33)</f>
        <v>0</v>
      </c>
      <c r="AL35" s="182"/>
      <c r="AM35" s="182"/>
      <c r="AN35" s="182"/>
      <c r="AO35" s="184"/>
      <c r="AP35" s="177"/>
      <c r="AQ35" s="177"/>
      <c r="AR35" s="1"/>
    </row>
    <row r="36" spans="2:44" s="8" customFormat="1" ht="6.95" customHeight="1" x14ac:dyDescent="0.2">
      <c r="B36" s="1"/>
      <c r="AR36" s="1"/>
    </row>
    <row r="37" spans="2:44" s="8" customFormat="1" ht="14.45" customHeight="1" x14ac:dyDescent="0.2">
      <c r="B37" s="1"/>
      <c r="AR37" s="1"/>
    </row>
    <row r="38" spans="2:44" ht="14.45" customHeight="1" x14ac:dyDescent="0.2">
      <c r="B38" s="24"/>
      <c r="AR38" s="24"/>
    </row>
    <row r="39" spans="2:44" ht="14.45" customHeight="1" x14ac:dyDescent="0.2">
      <c r="B39" s="24"/>
      <c r="AR39" s="24"/>
    </row>
    <row r="40" spans="2:44" ht="14.45" customHeight="1" x14ac:dyDescent="0.2">
      <c r="B40" s="24"/>
      <c r="AR40" s="24"/>
    </row>
    <row r="41" spans="2:44" ht="14.45" customHeight="1" x14ac:dyDescent="0.2">
      <c r="B41" s="24"/>
      <c r="AR41" s="24"/>
    </row>
    <row r="42" spans="2:44" ht="14.45" customHeight="1" x14ac:dyDescent="0.2">
      <c r="B42" s="24"/>
      <c r="AR42" s="24"/>
    </row>
    <row r="43" spans="2:44" ht="14.45" customHeight="1" x14ac:dyDescent="0.2">
      <c r="B43" s="24"/>
      <c r="AR43" s="24"/>
    </row>
    <row r="44" spans="2:44" ht="14.45" customHeight="1" x14ac:dyDescent="0.2">
      <c r="B44" s="24"/>
      <c r="AR44" s="24"/>
    </row>
    <row r="45" spans="2:44" ht="14.45" customHeight="1" x14ac:dyDescent="0.2">
      <c r="B45" s="24"/>
      <c r="AR45" s="24"/>
    </row>
    <row r="46" spans="2:44" ht="14.45" customHeight="1" x14ac:dyDescent="0.2">
      <c r="B46" s="24"/>
      <c r="AR46" s="24"/>
    </row>
    <row r="47" spans="2:44" ht="14.45" customHeight="1" x14ac:dyDescent="0.2">
      <c r="B47" s="24"/>
      <c r="AR47" s="24"/>
    </row>
    <row r="48" spans="2:44" ht="14.45" customHeight="1" x14ac:dyDescent="0.2">
      <c r="B48" s="24"/>
      <c r="AR48" s="24"/>
    </row>
    <row r="49" spans="2:44" s="8" customFormat="1" ht="14.45" customHeight="1" x14ac:dyDescent="0.2">
      <c r="B49" s="1"/>
      <c r="D49" s="51" t="s">
        <v>48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49</v>
      </c>
      <c r="AI49" s="52"/>
      <c r="AJ49" s="52"/>
      <c r="AK49" s="52"/>
      <c r="AL49" s="52"/>
      <c r="AM49" s="52"/>
      <c r="AN49" s="52"/>
      <c r="AO49" s="52"/>
      <c r="AR49" s="1"/>
    </row>
    <row r="50" spans="2:44" x14ac:dyDescent="0.2">
      <c r="B50" s="24"/>
      <c r="AR50" s="24"/>
    </row>
    <row r="51" spans="2:44" x14ac:dyDescent="0.2">
      <c r="B51" s="24"/>
      <c r="AR51" s="24"/>
    </row>
    <row r="52" spans="2:44" x14ac:dyDescent="0.2">
      <c r="B52" s="24"/>
      <c r="AR52" s="24"/>
    </row>
    <row r="53" spans="2:44" x14ac:dyDescent="0.2">
      <c r="B53" s="24"/>
      <c r="AR53" s="24"/>
    </row>
    <row r="54" spans="2:44" x14ac:dyDescent="0.2">
      <c r="B54" s="24"/>
      <c r="AR54" s="24"/>
    </row>
    <row r="55" spans="2:44" x14ac:dyDescent="0.2">
      <c r="B55" s="24"/>
      <c r="AR55" s="24"/>
    </row>
    <row r="56" spans="2:44" x14ac:dyDescent="0.2">
      <c r="B56" s="24"/>
      <c r="AR56" s="24"/>
    </row>
    <row r="57" spans="2:44" x14ac:dyDescent="0.2">
      <c r="B57" s="24"/>
      <c r="AR57" s="24"/>
    </row>
    <row r="58" spans="2:44" x14ac:dyDescent="0.2">
      <c r="B58" s="24"/>
      <c r="AR58" s="24"/>
    </row>
    <row r="59" spans="2:44" x14ac:dyDescent="0.2">
      <c r="B59" s="24"/>
      <c r="AR59" s="24"/>
    </row>
    <row r="60" spans="2:44" s="8" customFormat="1" ht="12.75" x14ac:dyDescent="0.2">
      <c r="B60" s="1"/>
      <c r="D60" s="53" t="s">
        <v>50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3" t="s">
        <v>51</v>
      </c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3" t="s">
        <v>50</v>
      </c>
      <c r="AI60" s="54"/>
      <c r="AJ60" s="54"/>
      <c r="AK60" s="54"/>
      <c r="AL60" s="54"/>
      <c r="AM60" s="53" t="s">
        <v>51</v>
      </c>
      <c r="AN60" s="54"/>
      <c r="AO60" s="54"/>
      <c r="AR60" s="1"/>
    </row>
    <row r="61" spans="2:44" x14ac:dyDescent="0.2">
      <c r="B61" s="24"/>
      <c r="AR61" s="24"/>
    </row>
    <row r="62" spans="2:44" x14ac:dyDescent="0.2">
      <c r="B62" s="24"/>
      <c r="AR62" s="24"/>
    </row>
    <row r="63" spans="2:44" x14ac:dyDescent="0.2">
      <c r="B63" s="24"/>
      <c r="AR63" s="24"/>
    </row>
    <row r="64" spans="2:44" s="8" customFormat="1" ht="12.75" x14ac:dyDescent="0.2">
      <c r="B64" s="1"/>
      <c r="D64" s="51" t="s">
        <v>52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1" t="s">
        <v>53</v>
      </c>
      <c r="AI64" s="52"/>
      <c r="AJ64" s="52"/>
      <c r="AK64" s="52"/>
      <c r="AL64" s="52"/>
      <c r="AM64" s="52"/>
      <c r="AN64" s="52"/>
      <c r="AO64" s="52"/>
      <c r="AR64" s="1"/>
    </row>
    <row r="65" spans="2:44" x14ac:dyDescent="0.2">
      <c r="B65" s="24"/>
      <c r="AR65" s="24"/>
    </row>
    <row r="66" spans="2:44" x14ac:dyDescent="0.2">
      <c r="B66" s="24"/>
      <c r="AR66" s="24"/>
    </row>
    <row r="67" spans="2:44" x14ac:dyDescent="0.2">
      <c r="B67" s="24"/>
      <c r="AR67" s="24"/>
    </row>
    <row r="68" spans="2:44" x14ac:dyDescent="0.2">
      <c r="B68" s="24"/>
      <c r="AR68" s="24"/>
    </row>
    <row r="69" spans="2:44" x14ac:dyDescent="0.2">
      <c r="B69" s="24"/>
      <c r="AR69" s="24"/>
    </row>
    <row r="70" spans="2:44" x14ac:dyDescent="0.2">
      <c r="B70" s="24"/>
      <c r="AR70" s="24"/>
    </row>
    <row r="71" spans="2:44" x14ac:dyDescent="0.2">
      <c r="B71" s="24"/>
      <c r="AR71" s="24"/>
    </row>
    <row r="72" spans="2:44" x14ac:dyDescent="0.2">
      <c r="B72" s="24"/>
      <c r="AR72" s="24"/>
    </row>
    <row r="73" spans="2:44" x14ac:dyDescent="0.2">
      <c r="B73" s="24"/>
      <c r="AR73" s="24"/>
    </row>
    <row r="74" spans="2:44" x14ac:dyDescent="0.2">
      <c r="B74" s="24"/>
      <c r="AR74" s="24"/>
    </row>
    <row r="75" spans="2:44" s="8" customFormat="1" ht="12.75" x14ac:dyDescent="0.2">
      <c r="B75" s="1"/>
      <c r="D75" s="53" t="s">
        <v>50</v>
      </c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3" t="s">
        <v>51</v>
      </c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3" t="s">
        <v>50</v>
      </c>
      <c r="AI75" s="54"/>
      <c r="AJ75" s="54"/>
      <c r="AK75" s="54"/>
      <c r="AL75" s="54"/>
      <c r="AM75" s="53" t="s">
        <v>51</v>
      </c>
      <c r="AN75" s="54"/>
      <c r="AO75" s="54"/>
      <c r="AR75" s="1"/>
    </row>
    <row r="76" spans="2:44" s="8" customFormat="1" x14ac:dyDescent="0.2">
      <c r="B76" s="1"/>
      <c r="AR76" s="1"/>
    </row>
    <row r="77" spans="2:44" s="8" customFormat="1" ht="6.95" customHeight="1" x14ac:dyDescent="0.2"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1"/>
    </row>
    <row r="81" spans="1:91" s="8" customFormat="1" ht="6.95" customHeight="1" x14ac:dyDescent="0.2"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1"/>
    </row>
    <row r="82" spans="1:91" s="8" customFormat="1" ht="24.95" customHeight="1" x14ac:dyDescent="0.2">
      <c r="B82" s="1"/>
      <c r="C82" s="25" t="s">
        <v>54</v>
      </c>
      <c r="AR82" s="1"/>
    </row>
    <row r="83" spans="1:91" s="8" customFormat="1" ht="6.95" customHeight="1" x14ac:dyDescent="0.2">
      <c r="B83" s="1"/>
      <c r="AR83" s="1"/>
    </row>
    <row r="84" spans="1:91" s="185" customFormat="1" ht="12" customHeight="1" x14ac:dyDescent="0.2">
      <c r="B84" s="186"/>
      <c r="C84" s="27" t="s">
        <v>13</v>
      </c>
      <c r="L84" s="185" t="str">
        <f>K5</f>
        <v>VK1296-24a</v>
      </c>
      <c r="AR84" s="186"/>
    </row>
    <row r="85" spans="1:91" s="187" customFormat="1" ht="36.950000000000003" customHeight="1" x14ac:dyDescent="0.2">
      <c r="B85" s="188"/>
      <c r="C85" s="189" t="s">
        <v>15</v>
      </c>
      <c r="L85" s="30" t="str">
        <f>K6</f>
        <v>Fotovoltaická elektrárna,Resslova 4263/44, 586 01 Jihlava, p. č. st. 756, k. ú. Bedřichov u Jihlavy</v>
      </c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  <c r="AF85" s="190"/>
      <c r="AG85" s="190"/>
      <c r="AH85" s="190"/>
      <c r="AI85" s="190"/>
      <c r="AJ85" s="190"/>
      <c r="AK85" s="190"/>
      <c r="AL85" s="190"/>
      <c r="AM85" s="190"/>
      <c r="AN85" s="190"/>
      <c r="AO85" s="190"/>
      <c r="AR85" s="188"/>
    </row>
    <row r="86" spans="1:91" s="8" customFormat="1" ht="6.95" customHeight="1" x14ac:dyDescent="0.2">
      <c r="B86" s="1"/>
      <c r="AR86" s="1"/>
    </row>
    <row r="87" spans="1:91" s="8" customFormat="1" ht="12" customHeight="1" x14ac:dyDescent="0.2">
      <c r="B87" s="1"/>
      <c r="C87" s="27" t="s">
        <v>19</v>
      </c>
      <c r="L87" s="191" t="str">
        <f>IF(K8="","",K8)</f>
        <v>Resslova 4263/44, 586 01 Jihlava</v>
      </c>
      <c r="AI87" s="27" t="s">
        <v>21</v>
      </c>
      <c r="AM87" s="192" t="str">
        <f>IF(AN8= "","",AN8)</f>
        <v>12. 2. 2024</v>
      </c>
      <c r="AN87" s="192"/>
      <c r="AR87" s="1"/>
    </row>
    <row r="88" spans="1:91" s="8" customFormat="1" ht="6.95" customHeight="1" x14ac:dyDescent="0.2">
      <c r="B88" s="1"/>
      <c r="AR88" s="1"/>
    </row>
    <row r="89" spans="1:91" s="8" customFormat="1" ht="15.2" customHeight="1" x14ac:dyDescent="0.2">
      <c r="B89" s="1"/>
      <c r="C89" s="27" t="s">
        <v>23</v>
      </c>
      <c r="L89" s="185" t="str">
        <f>IF(E11= "","",E11)</f>
        <v>Statutární město Jihlava</v>
      </c>
      <c r="AI89" s="27" t="s">
        <v>31</v>
      </c>
      <c r="AM89" s="193" t="str">
        <f>IF(E17="","",E17)</f>
        <v>Karel Sommer</v>
      </c>
      <c r="AN89" s="194"/>
      <c r="AO89" s="194"/>
      <c r="AP89" s="194"/>
      <c r="AR89" s="1"/>
      <c r="AS89" s="195" t="s">
        <v>55</v>
      </c>
      <c r="AT89" s="196"/>
      <c r="AU89" s="37"/>
      <c r="AV89" s="37"/>
      <c r="AW89" s="37"/>
      <c r="AX89" s="37"/>
      <c r="AY89" s="37"/>
      <c r="AZ89" s="37"/>
      <c r="BA89" s="37"/>
      <c r="BB89" s="37"/>
      <c r="BC89" s="37"/>
      <c r="BD89" s="37"/>
      <c r="BE89" s="37"/>
      <c r="BF89" s="197"/>
    </row>
    <row r="90" spans="1:91" s="8" customFormat="1" ht="15.2" customHeight="1" x14ac:dyDescent="0.2">
      <c r="B90" s="1"/>
      <c r="C90" s="27" t="s">
        <v>29</v>
      </c>
      <c r="L90" s="185" t="str">
        <f>IF(E14="","",E14)</f>
        <v>Bude vybrán ve výběrovém řízení</v>
      </c>
      <c r="AI90" s="27" t="s">
        <v>33</v>
      </c>
      <c r="AM90" s="193" t="str">
        <f>IF(E20="","",E20)</f>
        <v>Karel Sommer</v>
      </c>
      <c r="AN90" s="194"/>
      <c r="AO90" s="194"/>
      <c r="AP90" s="194"/>
      <c r="AR90" s="1"/>
      <c r="AS90" s="198"/>
      <c r="AT90" s="199"/>
      <c r="BF90" s="107"/>
    </row>
    <row r="91" spans="1:91" s="8" customFormat="1" ht="10.9" customHeight="1" x14ac:dyDescent="0.2">
      <c r="B91" s="1"/>
      <c r="AR91" s="1"/>
      <c r="AS91" s="198"/>
      <c r="AT91" s="199"/>
      <c r="BF91" s="107"/>
    </row>
    <row r="92" spans="1:91" s="8" customFormat="1" ht="29.25" customHeight="1" x14ac:dyDescent="0.2">
      <c r="B92" s="1"/>
      <c r="C92" s="200" t="s">
        <v>56</v>
      </c>
      <c r="D92" s="201"/>
      <c r="E92" s="201"/>
      <c r="F92" s="201"/>
      <c r="G92" s="201"/>
      <c r="H92" s="46"/>
      <c r="I92" s="202" t="s">
        <v>57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3" t="s">
        <v>58</v>
      </c>
      <c r="AH92" s="201"/>
      <c r="AI92" s="201"/>
      <c r="AJ92" s="201"/>
      <c r="AK92" s="201"/>
      <c r="AL92" s="201"/>
      <c r="AM92" s="201"/>
      <c r="AN92" s="202" t="s">
        <v>59</v>
      </c>
      <c r="AO92" s="201"/>
      <c r="AP92" s="204"/>
      <c r="AQ92" s="205" t="s">
        <v>60</v>
      </c>
      <c r="AR92" s="1"/>
      <c r="AS92" s="79" t="s">
        <v>61</v>
      </c>
      <c r="AT92" s="80" t="s">
        <v>62</v>
      </c>
      <c r="AU92" s="80" t="s">
        <v>63</v>
      </c>
      <c r="AV92" s="80" t="s">
        <v>64</v>
      </c>
      <c r="AW92" s="80" t="s">
        <v>65</v>
      </c>
      <c r="AX92" s="80" t="s">
        <v>66</v>
      </c>
      <c r="AY92" s="80" t="s">
        <v>67</v>
      </c>
      <c r="AZ92" s="80" t="s">
        <v>68</v>
      </c>
      <c r="BA92" s="80" t="s">
        <v>69</v>
      </c>
      <c r="BB92" s="80" t="s">
        <v>70</v>
      </c>
      <c r="BC92" s="80" t="s">
        <v>71</v>
      </c>
      <c r="BD92" s="80" t="s">
        <v>72</v>
      </c>
      <c r="BE92" s="80" t="s">
        <v>73</v>
      </c>
      <c r="BF92" s="81" t="s">
        <v>74</v>
      </c>
    </row>
    <row r="93" spans="1:91" s="8" customFormat="1" ht="10.9" customHeight="1" x14ac:dyDescent="0.2">
      <c r="B93" s="1"/>
      <c r="AR93" s="1"/>
      <c r="AS93" s="85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7"/>
      <c r="BE93" s="37"/>
      <c r="BF93" s="197"/>
    </row>
    <row r="94" spans="1:91" s="206" customFormat="1" ht="32.450000000000003" customHeight="1" x14ac:dyDescent="0.2">
      <c r="B94" s="207"/>
      <c r="C94" s="83" t="s">
        <v>75</v>
      </c>
      <c r="D94" s="208"/>
      <c r="E94" s="208"/>
      <c r="F94" s="208"/>
      <c r="G94" s="208"/>
      <c r="H94" s="208"/>
      <c r="I94" s="208"/>
      <c r="J94" s="208"/>
      <c r="K94" s="208"/>
      <c r="L94" s="208"/>
      <c r="M94" s="208"/>
      <c r="N94" s="208"/>
      <c r="O94" s="208"/>
      <c r="P94" s="208"/>
      <c r="Q94" s="208"/>
      <c r="R94" s="208"/>
      <c r="S94" s="208"/>
      <c r="T94" s="208"/>
      <c r="U94" s="208"/>
      <c r="V94" s="208"/>
      <c r="W94" s="208"/>
      <c r="X94" s="208"/>
      <c r="Y94" s="208"/>
      <c r="Z94" s="208"/>
      <c r="AA94" s="208"/>
      <c r="AB94" s="208"/>
      <c r="AC94" s="208"/>
      <c r="AD94" s="208"/>
      <c r="AE94" s="208"/>
      <c r="AF94" s="208"/>
      <c r="AG94" s="209">
        <f>ROUND(AG95,2)</f>
        <v>0</v>
      </c>
      <c r="AH94" s="209"/>
      <c r="AI94" s="209"/>
      <c r="AJ94" s="209"/>
      <c r="AK94" s="209"/>
      <c r="AL94" s="209"/>
      <c r="AM94" s="209"/>
      <c r="AN94" s="210">
        <f>SUM(AG94,AV94)</f>
        <v>0</v>
      </c>
      <c r="AO94" s="210"/>
      <c r="AP94" s="210"/>
      <c r="AQ94" s="211" t="s">
        <v>1</v>
      </c>
      <c r="AR94" s="207"/>
      <c r="AS94" s="212">
        <f>ROUND(AS95,2)</f>
        <v>0</v>
      </c>
      <c r="AT94" s="213">
        <f>ROUND(AT95,2)</f>
        <v>0</v>
      </c>
      <c r="AU94" s="214">
        <f>ROUND(AU95,2)</f>
        <v>0</v>
      </c>
      <c r="AV94" s="214">
        <f>ROUND(SUM(AX94:AY94),2)</f>
        <v>0</v>
      </c>
      <c r="AW94" s="215">
        <f>ROUND(AW95,5)</f>
        <v>441.45396</v>
      </c>
      <c r="AX94" s="214">
        <f>ROUND(BB94*L29,2)</f>
        <v>0</v>
      </c>
      <c r="AY94" s="214">
        <f>ROUND(BC94*L30,2)</f>
        <v>0</v>
      </c>
      <c r="AZ94" s="214">
        <f>ROUND(BD94*L29,2)</f>
        <v>0</v>
      </c>
      <c r="BA94" s="214">
        <f>ROUND(BE94*L30,2)</f>
        <v>0</v>
      </c>
      <c r="BB94" s="214">
        <f>ROUND(BB95,2)</f>
        <v>0</v>
      </c>
      <c r="BC94" s="214">
        <f>ROUND(BC95,2)</f>
        <v>0</v>
      </c>
      <c r="BD94" s="214">
        <f>ROUND(BD95,2)</f>
        <v>0</v>
      </c>
      <c r="BE94" s="214">
        <f>ROUND(BE95,2)</f>
        <v>0</v>
      </c>
      <c r="BF94" s="216">
        <f>ROUND(BF95,2)</f>
        <v>0</v>
      </c>
      <c r="BS94" s="217" t="s">
        <v>76</v>
      </c>
      <c r="BT94" s="217" t="s">
        <v>77</v>
      </c>
      <c r="BU94" s="218" t="s">
        <v>78</v>
      </c>
      <c r="BV94" s="217" t="s">
        <v>79</v>
      </c>
      <c r="BW94" s="217" t="s">
        <v>5</v>
      </c>
      <c r="BX94" s="217" t="s">
        <v>80</v>
      </c>
      <c r="CL94" s="217" t="s">
        <v>1</v>
      </c>
    </row>
    <row r="95" spans="1:91" s="227" customFormat="1" ht="24.75" customHeight="1" x14ac:dyDescent="0.2">
      <c r="A95" s="219" t="s">
        <v>81</v>
      </c>
      <c r="B95" s="220"/>
      <c r="C95" s="221"/>
      <c r="D95" s="241" t="s">
        <v>82</v>
      </c>
      <c r="E95" s="241"/>
      <c r="F95" s="241"/>
      <c r="G95" s="241"/>
      <c r="H95" s="241"/>
      <c r="I95" s="242"/>
      <c r="J95" s="241" t="s">
        <v>83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43">
        <f>'01 - D.1.3 Silnoproudá el...'!K32</f>
        <v>0</v>
      </c>
      <c r="AH95" s="244"/>
      <c r="AI95" s="244"/>
      <c r="AJ95" s="244"/>
      <c r="AK95" s="244"/>
      <c r="AL95" s="244"/>
      <c r="AM95" s="244"/>
      <c r="AN95" s="243">
        <f>SUM(AG95,AV95)</f>
        <v>0</v>
      </c>
      <c r="AO95" s="244"/>
      <c r="AP95" s="244"/>
      <c r="AQ95" s="222" t="s">
        <v>84</v>
      </c>
      <c r="AR95" s="220"/>
      <c r="AS95" s="223">
        <f>'01 - D.1.3 Silnoproudá el...'!K30</f>
        <v>0</v>
      </c>
      <c r="AT95" s="224">
        <f>'01 - D.1.3 Silnoproudá el...'!K31</f>
        <v>0</v>
      </c>
      <c r="AU95" s="224">
        <v>0</v>
      </c>
      <c r="AV95" s="224">
        <f>ROUND(SUM(AX95:AY95),2)</f>
        <v>0</v>
      </c>
      <c r="AW95" s="225">
        <f>'01 - D.1.3 Silnoproudá el...'!T130</f>
        <v>441.45396</v>
      </c>
      <c r="AX95" s="224">
        <f>'01 - D.1.3 Silnoproudá el...'!K35</f>
        <v>0</v>
      </c>
      <c r="AY95" s="224">
        <f>'01 - D.1.3 Silnoproudá el...'!K36</f>
        <v>0</v>
      </c>
      <c r="AZ95" s="224">
        <f>'01 - D.1.3 Silnoproudá el...'!K37</f>
        <v>0</v>
      </c>
      <c r="BA95" s="224">
        <f>'01 - D.1.3 Silnoproudá el...'!K38</f>
        <v>0</v>
      </c>
      <c r="BB95" s="224">
        <f>'01 - D.1.3 Silnoproudá el...'!F35</f>
        <v>0</v>
      </c>
      <c r="BC95" s="224">
        <f>'01 - D.1.3 Silnoproudá el...'!F36</f>
        <v>0</v>
      </c>
      <c r="BD95" s="224">
        <f>'01 - D.1.3 Silnoproudá el...'!F37</f>
        <v>0</v>
      </c>
      <c r="BE95" s="224">
        <f>'01 - D.1.3 Silnoproudá el...'!F38</f>
        <v>0</v>
      </c>
      <c r="BF95" s="226">
        <f>'01 - D.1.3 Silnoproudá el...'!F39</f>
        <v>0</v>
      </c>
      <c r="BT95" s="228" t="s">
        <v>85</v>
      </c>
      <c r="BV95" s="228" t="s">
        <v>79</v>
      </c>
      <c r="BW95" s="228" t="s">
        <v>86</v>
      </c>
      <c r="BX95" s="228" t="s">
        <v>5</v>
      </c>
      <c r="CL95" s="228" t="s">
        <v>1</v>
      </c>
      <c r="CM95" s="228" t="s">
        <v>87</v>
      </c>
    </row>
    <row r="96" spans="1:91" s="8" customFormat="1" ht="30" customHeight="1" x14ac:dyDescent="0.2">
      <c r="B96" s="1"/>
      <c r="AR96" s="1"/>
    </row>
    <row r="97" spans="2:44" s="8" customFormat="1" ht="6.95" customHeight="1" x14ac:dyDescent="0.2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1"/>
    </row>
    <row r="100" spans="2:44" ht="15" x14ac:dyDescent="0.25">
      <c r="B100" s="229" t="s">
        <v>34</v>
      </c>
      <c r="C100" s="230"/>
      <c r="D100" s="230"/>
      <c r="E100" s="230"/>
      <c r="F100" s="230"/>
      <c r="G100" s="230"/>
      <c r="H100" s="230"/>
      <c r="I100" s="230"/>
      <c r="J100" s="230"/>
      <c r="K100" s="230"/>
      <c r="L100" s="230"/>
      <c r="M100" s="230"/>
      <c r="N100" s="230"/>
      <c r="O100" s="230"/>
      <c r="P100" s="230"/>
      <c r="Q100" s="230"/>
      <c r="R100" s="230"/>
      <c r="S100" s="230"/>
      <c r="T100" s="230"/>
      <c r="U100" s="230"/>
      <c r="V100" s="230"/>
      <c r="W100" s="230"/>
      <c r="X100" s="230"/>
      <c r="Y100" s="230"/>
      <c r="Z100" s="230"/>
      <c r="AA100" s="230"/>
      <c r="AB100" s="230"/>
      <c r="AC100" s="230"/>
      <c r="AD100" s="230"/>
      <c r="AE100" s="230"/>
      <c r="AF100" s="230"/>
      <c r="AG100" s="230"/>
      <c r="AH100" s="230"/>
      <c r="AI100" s="230"/>
      <c r="AJ100" s="230"/>
      <c r="AK100" s="230"/>
      <c r="AL100" s="230"/>
      <c r="AM100" s="230"/>
      <c r="AN100" s="230"/>
      <c r="AO100" s="230"/>
      <c r="AP100" s="231"/>
    </row>
    <row r="101" spans="2:44" x14ac:dyDescent="0.2">
      <c r="B101" s="232" t="s">
        <v>551</v>
      </c>
      <c r="C101" s="233"/>
      <c r="D101" s="233"/>
      <c r="E101" s="233"/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33"/>
      <c r="Z101" s="233"/>
      <c r="AA101" s="233"/>
      <c r="AB101" s="233"/>
      <c r="AC101" s="233"/>
      <c r="AD101" s="233"/>
      <c r="AE101" s="233"/>
      <c r="AF101" s="233"/>
      <c r="AG101" s="233"/>
      <c r="AH101" s="233"/>
      <c r="AI101" s="233"/>
      <c r="AJ101" s="233"/>
      <c r="AK101" s="233"/>
      <c r="AL101" s="233"/>
      <c r="AM101" s="233"/>
      <c r="AN101" s="233"/>
      <c r="AO101" s="233"/>
      <c r="AP101" s="234"/>
    </row>
    <row r="102" spans="2:44" x14ac:dyDescent="0.2">
      <c r="B102" s="235"/>
      <c r="C102" s="236"/>
      <c r="D102" s="236"/>
      <c r="E102" s="236"/>
      <c r="F102" s="236"/>
      <c r="G102" s="236"/>
      <c r="H102" s="236"/>
      <c r="I102" s="236"/>
      <c r="J102" s="236"/>
      <c r="K102" s="236"/>
      <c r="L102" s="236"/>
      <c r="M102" s="236"/>
      <c r="N102" s="236"/>
      <c r="O102" s="236"/>
      <c r="P102" s="236"/>
      <c r="Q102" s="236"/>
      <c r="R102" s="236"/>
      <c r="S102" s="236"/>
      <c r="T102" s="236"/>
      <c r="U102" s="236"/>
      <c r="V102" s="236"/>
      <c r="W102" s="236"/>
      <c r="X102" s="236"/>
      <c r="Y102" s="236"/>
      <c r="Z102" s="236"/>
      <c r="AA102" s="236"/>
      <c r="AB102" s="236"/>
      <c r="AC102" s="236"/>
      <c r="AD102" s="236"/>
      <c r="AE102" s="236"/>
      <c r="AF102" s="236"/>
      <c r="AG102" s="236"/>
      <c r="AH102" s="236"/>
      <c r="AI102" s="236"/>
      <c r="AJ102" s="236"/>
      <c r="AK102" s="236"/>
      <c r="AL102" s="236"/>
      <c r="AM102" s="236"/>
      <c r="AN102" s="236"/>
      <c r="AO102" s="236"/>
      <c r="AP102" s="237"/>
    </row>
    <row r="103" spans="2:44" x14ac:dyDescent="0.2">
      <c r="B103" s="235"/>
      <c r="C103" s="236"/>
      <c r="D103" s="236"/>
      <c r="E103" s="236"/>
      <c r="F103" s="236"/>
      <c r="G103" s="236"/>
      <c r="H103" s="236"/>
      <c r="I103" s="236"/>
      <c r="J103" s="236"/>
      <c r="K103" s="236"/>
      <c r="L103" s="236"/>
      <c r="M103" s="236"/>
      <c r="N103" s="236"/>
      <c r="O103" s="236"/>
      <c r="P103" s="236"/>
      <c r="Q103" s="236"/>
      <c r="R103" s="236"/>
      <c r="S103" s="236"/>
      <c r="T103" s="236"/>
      <c r="U103" s="236"/>
      <c r="V103" s="236"/>
      <c r="W103" s="236"/>
      <c r="X103" s="236"/>
      <c r="Y103" s="236"/>
      <c r="Z103" s="236"/>
      <c r="AA103" s="236"/>
      <c r="AB103" s="236"/>
      <c r="AC103" s="236"/>
      <c r="AD103" s="236"/>
      <c r="AE103" s="236"/>
      <c r="AF103" s="236"/>
      <c r="AG103" s="236"/>
      <c r="AH103" s="236"/>
      <c r="AI103" s="236"/>
      <c r="AJ103" s="236"/>
      <c r="AK103" s="236"/>
      <c r="AL103" s="236"/>
      <c r="AM103" s="236"/>
      <c r="AN103" s="236"/>
      <c r="AO103" s="236"/>
      <c r="AP103" s="237"/>
    </row>
    <row r="104" spans="2:44" x14ac:dyDescent="0.2">
      <c r="B104" s="235"/>
      <c r="C104" s="236"/>
      <c r="D104" s="236"/>
      <c r="E104" s="236"/>
      <c r="F104" s="236"/>
      <c r="G104" s="236"/>
      <c r="H104" s="236"/>
      <c r="I104" s="236"/>
      <c r="J104" s="236"/>
      <c r="K104" s="236"/>
      <c r="L104" s="236"/>
      <c r="M104" s="236"/>
      <c r="N104" s="236"/>
      <c r="O104" s="236"/>
      <c r="P104" s="236"/>
      <c r="Q104" s="236"/>
      <c r="R104" s="236"/>
      <c r="S104" s="236"/>
      <c r="T104" s="236"/>
      <c r="U104" s="236"/>
      <c r="V104" s="236"/>
      <c r="W104" s="236"/>
      <c r="X104" s="236"/>
      <c r="Y104" s="236"/>
      <c r="Z104" s="236"/>
      <c r="AA104" s="236"/>
      <c r="AB104" s="236"/>
      <c r="AC104" s="236"/>
      <c r="AD104" s="236"/>
      <c r="AE104" s="236"/>
      <c r="AF104" s="236"/>
      <c r="AG104" s="236"/>
      <c r="AH104" s="236"/>
      <c r="AI104" s="236"/>
      <c r="AJ104" s="236"/>
      <c r="AK104" s="236"/>
      <c r="AL104" s="236"/>
      <c r="AM104" s="236"/>
      <c r="AN104" s="236"/>
      <c r="AO104" s="236"/>
      <c r="AP104" s="237"/>
    </row>
    <row r="105" spans="2:44" x14ac:dyDescent="0.2">
      <c r="B105" s="238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  <c r="M105" s="239"/>
      <c r="N105" s="239"/>
      <c r="O105" s="239"/>
      <c r="P105" s="239"/>
      <c r="Q105" s="239"/>
      <c r="R105" s="239"/>
      <c r="S105" s="239"/>
      <c r="T105" s="239"/>
      <c r="U105" s="239"/>
      <c r="V105" s="239"/>
      <c r="W105" s="239"/>
      <c r="X105" s="239"/>
      <c r="Y105" s="239"/>
      <c r="Z105" s="239"/>
      <c r="AA105" s="239"/>
      <c r="AB105" s="239"/>
      <c r="AC105" s="239"/>
      <c r="AD105" s="239"/>
      <c r="AE105" s="239"/>
      <c r="AF105" s="239"/>
      <c r="AG105" s="239"/>
      <c r="AH105" s="239"/>
      <c r="AI105" s="239"/>
      <c r="AJ105" s="239"/>
      <c r="AK105" s="239"/>
      <c r="AL105" s="239"/>
      <c r="AM105" s="239"/>
      <c r="AN105" s="239"/>
      <c r="AO105" s="239"/>
      <c r="AP105" s="240"/>
    </row>
  </sheetData>
  <sheetProtection algorithmName="SHA-512" hashValue="7D/o8lwavYHrY3Ry9Jb7Z5B7W9EUY40342I7XIBeCdzCX1kWXy36gAykBdoWJ1W9IMzKN9vWGODAOSJc1qgUCw==" saltValue="yXTAm1aZWjg65XhDJTBlkA==" spinCount="100000" sheet="1" objects="1" scenarios="1"/>
  <mergeCells count="41">
    <mergeCell ref="W31:AE31"/>
    <mergeCell ref="D95:H95"/>
    <mergeCell ref="J95:AF95"/>
    <mergeCell ref="AG94:AM94"/>
    <mergeCell ref="AN94:AP94"/>
    <mergeCell ref="AN95:AP95"/>
    <mergeCell ref="AG95:AM95"/>
    <mergeCell ref="X35:AB35"/>
    <mergeCell ref="AK35:AO35"/>
    <mergeCell ref="AR2:BG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W32:AE32"/>
    <mergeCell ref="AK32:AO32"/>
    <mergeCell ref="L32:P32"/>
    <mergeCell ref="L33:P33"/>
    <mergeCell ref="B101:AP105"/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</mergeCells>
  <hyperlinks>
    <hyperlink ref="A95" location="'01 - D.1.3 Silnoproudá el...'!C2" display="/"/>
  </hyperlinks>
  <pageMargins left="0.39374999999999999" right="0.39374999999999999" top="0.39374999999999999" bottom="0.39374999999999999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8"/>
  <sheetViews>
    <sheetView showGridLines="0" tabSelected="1" topLeftCell="A245" workbookViewId="0">
      <selection activeCell="I264" sqref="I264"/>
    </sheetView>
  </sheetViews>
  <sheetFormatPr defaultRowHeight="11.25" x14ac:dyDescent="0.2"/>
  <cols>
    <col min="1" max="1" width="8.33203125" style="18" customWidth="1"/>
    <col min="2" max="2" width="1.1640625" style="18" customWidth="1"/>
    <col min="3" max="3" width="4.1640625" style="18" customWidth="1"/>
    <col min="4" max="4" width="4.33203125" style="18" customWidth="1"/>
    <col min="5" max="5" width="17.1640625" style="18" customWidth="1"/>
    <col min="6" max="6" width="50.83203125" style="18" customWidth="1"/>
    <col min="7" max="7" width="7.5" style="18" customWidth="1"/>
    <col min="8" max="8" width="14" style="18" customWidth="1"/>
    <col min="9" max="9" width="15.83203125" style="18" customWidth="1"/>
    <col min="10" max="11" width="22.33203125" style="18" customWidth="1"/>
    <col min="12" max="12" width="15.5" style="18" customWidth="1"/>
    <col min="13" max="13" width="9.33203125" style="18" customWidth="1"/>
    <col min="14" max="14" width="10.83203125" style="18" hidden="1" customWidth="1"/>
    <col min="15" max="15" width="9.33203125" style="18" hidden="1"/>
    <col min="16" max="24" width="14.1640625" style="18" hidden="1" customWidth="1"/>
    <col min="25" max="25" width="12.33203125" style="18" hidden="1" customWidth="1"/>
    <col min="26" max="26" width="16.33203125" style="18" customWidth="1"/>
    <col min="27" max="27" width="12.33203125" style="18" customWidth="1"/>
    <col min="28" max="28" width="15" style="18" customWidth="1"/>
    <col min="29" max="29" width="11" style="18" customWidth="1"/>
    <col min="30" max="30" width="15" style="18" customWidth="1"/>
    <col min="31" max="31" width="16.33203125" style="18" customWidth="1"/>
    <col min="32" max="43" width="9.33203125" style="18"/>
    <col min="44" max="65" width="9.33203125" style="18" hidden="1"/>
    <col min="66" max="16384" width="9.33203125" style="18"/>
  </cols>
  <sheetData>
    <row r="2" spans="2:46" ht="36.950000000000003" customHeight="1" x14ac:dyDescent="0.2">
      <c r="M2" s="19" t="s">
        <v>6</v>
      </c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T2" s="21" t="s">
        <v>86</v>
      </c>
    </row>
    <row r="3" spans="2:46" ht="6.95" customHeight="1" x14ac:dyDescent="0.2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4"/>
      <c r="AT3" s="21" t="s">
        <v>87</v>
      </c>
    </row>
    <row r="4" spans="2:46" ht="24.95" customHeight="1" x14ac:dyDescent="0.2">
      <c r="B4" s="24"/>
      <c r="D4" s="25" t="s">
        <v>88</v>
      </c>
      <c r="M4" s="24"/>
      <c r="N4" s="26" t="s">
        <v>11</v>
      </c>
      <c r="AT4" s="21" t="s">
        <v>3</v>
      </c>
    </row>
    <row r="5" spans="2:46" ht="6.95" customHeight="1" x14ac:dyDescent="0.2">
      <c r="B5" s="24"/>
      <c r="M5" s="24"/>
    </row>
    <row r="6" spans="2:46" ht="12" customHeight="1" x14ac:dyDescent="0.2">
      <c r="B6" s="24"/>
      <c r="D6" s="27" t="s">
        <v>15</v>
      </c>
      <c r="M6" s="24"/>
    </row>
    <row r="7" spans="2:46" ht="26.25" customHeight="1" x14ac:dyDescent="0.2">
      <c r="B7" s="24"/>
      <c r="E7" s="28" t="str">
        <f>'Rekapitulace stavby'!K6</f>
        <v>Fotovoltaická elektrárna,Resslova 4263/44, 586 01 Jihlava, p. č. st. 756, k. ú. Bedřichov u Jihlavy</v>
      </c>
      <c r="F7" s="29"/>
      <c r="G7" s="29"/>
      <c r="H7" s="29"/>
      <c r="M7" s="24"/>
    </row>
    <row r="8" spans="2:46" s="8" customFormat="1" ht="12" customHeight="1" x14ac:dyDescent="0.2">
      <c r="B8" s="1"/>
      <c r="D8" s="27" t="s">
        <v>89</v>
      </c>
      <c r="M8" s="1"/>
    </row>
    <row r="9" spans="2:46" s="8" customFormat="1" ht="16.5" customHeight="1" x14ac:dyDescent="0.2">
      <c r="B9" s="1"/>
      <c r="E9" s="30" t="s">
        <v>90</v>
      </c>
      <c r="F9" s="31"/>
      <c r="G9" s="31"/>
      <c r="H9" s="31"/>
      <c r="M9" s="1"/>
    </row>
    <row r="10" spans="2:46" s="8" customFormat="1" x14ac:dyDescent="0.2">
      <c r="B10" s="1"/>
      <c r="M10" s="1"/>
    </row>
    <row r="11" spans="2:46" s="8" customFormat="1" ht="12" customHeight="1" x14ac:dyDescent="0.2">
      <c r="B11" s="1"/>
      <c r="D11" s="27" t="s">
        <v>17</v>
      </c>
      <c r="F11" s="32" t="s">
        <v>1</v>
      </c>
      <c r="I11" s="27" t="s">
        <v>18</v>
      </c>
      <c r="J11" s="32" t="s">
        <v>1</v>
      </c>
      <c r="M11" s="1"/>
    </row>
    <row r="12" spans="2:46" s="8" customFormat="1" ht="12" customHeight="1" x14ac:dyDescent="0.2">
      <c r="B12" s="1"/>
      <c r="D12" s="27" t="s">
        <v>19</v>
      </c>
      <c r="F12" s="32" t="s">
        <v>20</v>
      </c>
      <c r="I12" s="27" t="s">
        <v>21</v>
      </c>
      <c r="J12" s="33" t="str">
        <f>'Rekapitulace stavby'!AN8</f>
        <v>12. 2. 2024</v>
      </c>
      <c r="M12" s="1"/>
    </row>
    <row r="13" spans="2:46" s="8" customFormat="1" ht="10.9" customHeight="1" x14ac:dyDescent="0.2">
      <c r="B13" s="1"/>
      <c r="M13" s="1"/>
    </row>
    <row r="14" spans="2:46" s="8" customFormat="1" ht="12" customHeight="1" x14ac:dyDescent="0.2">
      <c r="B14" s="1"/>
      <c r="D14" s="27" t="s">
        <v>23</v>
      </c>
      <c r="I14" s="27" t="s">
        <v>24</v>
      </c>
      <c r="J14" s="32" t="s">
        <v>25</v>
      </c>
      <c r="M14" s="1"/>
    </row>
    <row r="15" spans="2:46" s="8" customFormat="1" ht="18" customHeight="1" x14ac:dyDescent="0.2">
      <c r="B15" s="1"/>
      <c r="E15" s="32" t="s">
        <v>26</v>
      </c>
      <c r="I15" s="27" t="s">
        <v>27</v>
      </c>
      <c r="J15" s="32" t="s">
        <v>28</v>
      </c>
      <c r="M15" s="1"/>
    </row>
    <row r="16" spans="2:46" s="8" customFormat="1" ht="6.95" customHeight="1" x14ac:dyDescent="0.2">
      <c r="B16" s="1"/>
      <c r="M16" s="1"/>
    </row>
    <row r="17" spans="2:13" s="8" customFormat="1" ht="12" customHeight="1" x14ac:dyDescent="0.2">
      <c r="B17" s="1"/>
      <c r="D17" s="27" t="s">
        <v>29</v>
      </c>
      <c r="I17" s="27" t="s">
        <v>24</v>
      </c>
      <c r="J17" s="32" t="s">
        <v>1</v>
      </c>
      <c r="M17" s="1"/>
    </row>
    <row r="18" spans="2:13" s="8" customFormat="1" ht="18" customHeight="1" x14ac:dyDescent="0.2">
      <c r="B18" s="1"/>
      <c r="E18" s="32" t="s">
        <v>30</v>
      </c>
      <c r="I18" s="27" t="s">
        <v>27</v>
      </c>
      <c r="J18" s="32" t="s">
        <v>1</v>
      </c>
      <c r="M18" s="1"/>
    </row>
    <row r="19" spans="2:13" s="8" customFormat="1" ht="6.95" customHeight="1" x14ac:dyDescent="0.2">
      <c r="B19" s="1"/>
      <c r="M19" s="1"/>
    </row>
    <row r="20" spans="2:13" s="8" customFormat="1" ht="12" customHeight="1" x14ac:dyDescent="0.2">
      <c r="B20" s="1"/>
      <c r="D20" s="27" t="s">
        <v>31</v>
      </c>
      <c r="I20" s="27" t="s">
        <v>24</v>
      </c>
      <c r="J20" s="32" t="s">
        <v>1</v>
      </c>
      <c r="M20" s="1"/>
    </row>
    <row r="21" spans="2:13" s="8" customFormat="1" ht="18" customHeight="1" x14ac:dyDescent="0.2">
      <c r="B21" s="1"/>
      <c r="E21" s="32" t="s">
        <v>91</v>
      </c>
      <c r="I21" s="27" t="s">
        <v>27</v>
      </c>
      <c r="J21" s="32" t="s">
        <v>1</v>
      </c>
      <c r="M21" s="1"/>
    </row>
    <row r="22" spans="2:13" s="8" customFormat="1" ht="6.95" customHeight="1" x14ac:dyDescent="0.2">
      <c r="B22" s="1"/>
      <c r="M22" s="1"/>
    </row>
    <row r="23" spans="2:13" s="8" customFormat="1" ht="12" customHeight="1" x14ac:dyDescent="0.2">
      <c r="B23" s="1"/>
      <c r="D23" s="27" t="s">
        <v>33</v>
      </c>
      <c r="I23" s="27" t="s">
        <v>24</v>
      </c>
      <c r="J23" s="32" t="s">
        <v>1</v>
      </c>
      <c r="M23" s="1"/>
    </row>
    <row r="24" spans="2:13" s="8" customFormat="1" ht="18" customHeight="1" x14ac:dyDescent="0.2">
      <c r="B24" s="1"/>
      <c r="E24" s="32" t="s">
        <v>91</v>
      </c>
      <c r="I24" s="27" t="s">
        <v>27</v>
      </c>
      <c r="J24" s="32" t="s">
        <v>1</v>
      </c>
      <c r="M24" s="1"/>
    </row>
    <row r="25" spans="2:13" s="8" customFormat="1" ht="6.95" customHeight="1" x14ac:dyDescent="0.2">
      <c r="B25" s="1"/>
      <c r="M25" s="1"/>
    </row>
    <row r="26" spans="2:13" s="8" customFormat="1" ht="12" customHeight="1" x14ac:dyDescent="0.2">
      <c r="B26" s="1"/>
      <c r="D26" s="27" t="s">
        <v>34</v>
      </c>
      <c r="M26" s="1"/>
    </row>
    <row r="27" spans="2:13" s="35" customFormat="1" ht="16.5" customHeight="1" x14ac:dyDescent="0.2">
      <c r="B27" s="34"/>
      <c r="E27" s="36" t="s">
        <v>1</v>
      </c>
      <c r="F27" s="36"/>
      <c r="G27" s="36"/>
      <c r="H27" s="36"/>
      <c r="M27" s="34"/>
    </row>
    <row r="28" spans="2:13" s="8" customFormat="1" ht="6.95" customHeight="1" x14ac:dyDescent="0.2">
      <c r="B28" s="1"/>
      <c r="M28" s="1"/>
    </row>
    <row r="29" spans="2:13" s="8" customFormat="1" ht="6.95" customHeight="1" x14ac:dyDescent="0.2">
      <c r="B29" s="1"/>
      <c r="D29" s="37"/>
      <c r="E29" s="37"/>
      <c r="F29" s="37"/>
      <c r="G29" s="37"/>
      <c r="H29" s="37"/>
      <c r="I29" s="37"/>
      <c r="J29" s="37"/>
      <c r="K29" s="37"/>
      <c r="L29" s="37"/>
      <c r="M29" s="1"/>
    </row>
    <row r="30" spans="2:13" s="8" customFormat="1" ht="12.75" x14ac:dyDescent="0.2">
      <c r="B30" s="1"/>
      <c r="E30" s="27" t="s">
        <v>92</v>
      </c>
      <c r="K30" s="38">
        <f>I96</f>
        <v>0</v>
      </c>
      <c r="M30" s="1"/>
    </row>
    <row r="31" spans="2:13" s="8" customFormat="1" ht="12.75" x14ac:dyDescent="0.2">
      <c r="B31" s="1"/>
      <c r="E31" s="27" t="s">
        <v>93</v>
      </c>
      <c r="K31" s="38">
        <f>J96</f>
        <v>0</v>
      </c>
      <c r="M31" s="1"/>
    </row>
    <row r="32" spans="2:13" s="8" customFormat="1" ht="25.35" customHeight="1" x14ac:dyDescent="0.2">
      <c r="B32" s="1"/>
      <c r="D32" s="39" t="s">
        <v>35</v>
      </c>
      <c r="K32" s="40">
        <f>ROUND(K130, 2)</f>
        <v>0</v>
      </c>
      <c r="M32" s="1"/>
    </row>
    <row r="33" spans="2:13" s="8" customFormat="1" ht="6.95" customHeight="1" x14ac:dyDescent="0.2">
      <c r="B33" s="1"/>
      <c r="D33" s="37"/>
      <c r="E33" s="37"/>
      <c r="F33" s="37"/>
      <c r="G33" s="37"/>
      <c r="H33" s="37"/>
      <c r="I33" s="37"/>
      <c r="J33" s="37"/>
      <c r="K33" s="37"/>
      <c r="L33" s="37"/>
      <c r="M33" s="1"/>
    </row>
    <row r="34" spans="2:13" s="8" customFormat="1" ht="14.45" customHeight="1" x14ac:dyDescent="0.2">
      <c r="B34" s="1"/>
      <c r="F34" s="41" t="s">
        <v>37</v>
      </c>
      <c r="I34" s="41" t="s">
        <v>36</v>
      </c>
      <c r="K34" s="41" t="s">
        <v>38</v>
      </c>
      <c r="M34" s="1"/>
    </row>
    <row r="35" spans="2:13" s="8" customFormat="1" ht="14.45" customHeight="1" x14ac:dyDescent="0.2">
      <c r="B35" s="1"/>
      <c r="D35" s="42" t="s">
        <v>39</v>
      </c>
      <c r="E35" s="27" t="s">
        <v>40</v>
      </c>
      <c r="F35" s="38">
        <f>ROUND((SUM(BE130:BE267)),  2)</f>
        <v>0</v>
      </c>
      <c r="I35" s="43">
        <v>0.21</v>
      </c>
      <c r="K35" s="38">
        <f>ROUND(((SUM(BE130:BE267))*I35),  2)</f>
        <v>0</v>
      </c>
      <c r="M35" s="1"/>
    </row>
    <row r="36" spans="2:13" s="8" customFormat="1" ht="14.45" customHeight="1" x14ac:dyDescent="0.2">
      <c r="B36" s="1"/>
      <c r="E36" s="27" t="s">
        <v>41</v>
      </c>
      <c r="F36" s="38">
        <f>ROUND((SUM(BF130:BF267)),  2)</f>
        <v>0</v>
      </c>
      <c r="I36" s="43">
        <v>0.12</v>
      </c>
      <c r="K36" s="38">
        <f>ROUND(((SUM(BF130:BF267))*I36),  2)</f>
        <v>0</v>
      </c>
      <c r="M36" s="1"/>
    </row>
    <row r="37" spans="2:13" s="8" customFormat="1" ht="14.45" hidden="1" customHeight="1" x14ac:dyDescent="0.2">
      <c r="B37" s="1"/>
      <c r="E37" s="27" t="s">
        <v>42</v>
      </c>
      <c r="F37" s="38">
        <f>ROUND((SUM(BG130:BG267)),  2)</f>
        <v>0</v>
      </c>
      <c r="I37" s="43">
        <v>0.21</v>
      </c>
      <c r="K37" s="38">
        <f>0</f>
        <v>0</v>
      </c>
      <c r="M37" s="1"/>
    </row>
    <row r="38" spans="2:13" s="8" customFormat="1" ht="14.45" hidden="1" customHeight="1" x14ac:dyDescent="0.2">
      <c r="B38" s="1"/>
      <c r="E38" s="27" t="s">
        <v>43</v>
      </c>
      <c r="F38" s="38">
        <f>ROUND((SUM(BH130:BH267)),  2)</f>
        <v>0</v>
      </c>
      <c r="I38" s="43">
        <v>0.12</v>
      </c>
      <c r="K38" s="38">
        <f>0</f>
        <v>0</v>
      </c>
      <c r="M38" s="1"/>
    </row>
    <row r="39" spans="2:13" s="8" customFormat="1" ht="14.45" hidden="1" customHeight="1" x14ac:dyDescent="0.2">
      <c r="B39" s="1"/>
      <c r="E39" s="27" t="s">
        <v>44</v>
      </c>
      <c r="F39" s="38">
        <f>ROUND((SUM(BI130:BI267)),  2)</f>
        <v>0</v>
      </c>
      <c r="I39" s="43">
        <v>0</v>
      </c>
      <c r="K39" s="38">
        <f>0</f>
        <v>0</v>
      </c>
      <c r="M39" s="1"/>
    </row>
    <row r="40" spans="2:13" s="8" customFormat="1" ht="6.95" customHeight="1" x14ac:dyDescent="0.2">
      <c r="B40" s="1"/>
      <c r="M40" s="1"/>
    </row>
    <row r="41" spans="2:13" s="8" customFormat="1" ht="25.35" customHeight="1" x14ac:dyDescent="0.2">
      <c r="B41" s="1"/>
      <c r="C41" s="44"/>
      <c r="D41" s="45" t="s">
        <v>45</v>
      </c>
      <c r="E41" s="46"/>
      <c r="F41" s="46"/>
      <c r="G41" s="47" t="s">
        <v>46</v>
      </c>
      <c r="H41" s="48" t="s">
        <v>47</v>
      </c>
      <c r="I41" s="46"/>
      <c r="J41" s="46"/>
      <c r="K41" s="49">
        <f>SUM(K32:K39)</f>
        <v>0</v>
      </c>
      <c r="L41" s="50"/>
      <c r="M41" s="1"/>
    </row>
    <row r="42" spans="2:13" s="8" customFormat="1" ht="14.45" customHeight="1" x14ac:dyDescent="0.2">
      <c r="B42" s="1"/>
      <c r="M42" s="1"/>
    </row>
    <row r="43" spans="2:13" ht="14.45" customHeight="1" x14ac:dyDescent="0.2">
      <c r="B43" s="24"/>
      <c r="M43" s="24"/>
    </row>
    <row r="44" spans="2:13" ht="14.45" customHeight="1" x14ac:dyDescent="0.2">
      <c r="B44" s="24"/>
      <c r="M44" s="24"/>
    </row>
    <row r="45" spans="2:13" ht="14.45" customHeight="1" x14ac:dyDescent="0.2">
      <c r="B45" s="24"/>
      <c r="M45" s="24"/>
    </row>
    <row r="46" spans="2:13" ht="14.45" customHeight="1" x14ac:dyDescent="0.2">
      <c r="B46" s="24"/>
      <c r="M46" s="24"/>
    </row>
    <row r="47" spans="2:13" ht="14.45" customHeight="1" x14ac:dyDescent="0.2">
      <c r="B47" s="24"/>
      <c r="M47" s="24"/>
    </row>
    <row r="48" spans="2:13" ht="14.45" customHeight="1" x14ac:dyDescent="0.2">
      <c r="B48" s="24"/>
      <c r="M48" s="24"/>
    </row>
    <row r="49" spans="2:13" ht="14.45" customHeight="1" x14ac:dyDescent="0.2">
      <c r="B49" s="24"/>
      <c r="M49" s="24"/>
    </row>
    <row r="50" spans="2:13" s="8" customFormat="1" ht="14.45" customHeight="1" x14ac:dyDescent="0.2">
      <c r="B50" s="1"/>
      <c r="D50" s="51" t="s">
        <v>48</v>
      </c>
      <c r="E50" s="52"/>
      <c r="F50" s="52"/>
      <c r="G50" s="51" t="s">
        <v>49</v>
      </c>
      <c r="H50" s="52"/>
      <c r="I50" s="52"/>
      <c r="J50" s="52"/>
      <c r="K50" s="52"/>
      <c r="L50" s="52"/>
      <c r="M50" s="1"/>
    </row>
    <row r="51" spans="2:13" x14ac:dyDescent="0.2">
      <c r="B51" s="24"/>
      <c r="M51" s="24"/>
    </row>
    <row r="52" spans="2:13" x14ac:dyDescent="0.2">
      <c r="B52" s="24"/>
      <c r="M52" s="24"/>
    </row>
    <row r="53" spans="2:13" x14ac:dyDescent="0.2">
      <c r="B53" s="24"/>
      <c r="M53" s="24"/>
    </row>
    <row r="54" spans="2:13" x14ac:dyDescent="0.2">
      <c r="B54" s="24"/>
      <c r="M54" s="24"/>
    </row>
    <row r="55" spans="2:13" x14ac:dyDescent="0.2">
      <c r="B55" s="24"/>
      <c r="M55" s="24"/>
    </row>
    <row r="56" spans="2:13" x14ac:dyDescent="0.2">
      <c r="B56" s="24"/>
      <c r="M56" s="24"/>
    </row>
    <row r="57" spans="2:13" x14ac:dyDescent="0.2">
      <c r="B57" s="24"/>
      <c r="M57" s="24"/>
    </row>
    <row r="58" spans="2:13" x14ac:dyDescent="0.2">
      <c r="B58" s="24"/>
      <c r="M58" s="24"/>
    </row>
    <row r="59" spans="2:13" x14ac:dyDescent="0.2">
      <c r="B59" s="24"/>
      <c r="M59" s="24"/>
    </row>
    <row r="60" spans="2:13" x14ac:dyDescent="0.2">
      <c r="B60" s="24"/>
      <c r="M60" s="24"/>
    </row>
    <row r="61" spans="2:13" s="8" customFormat="1" ht="12.75" x14ac:dyDescent="0.2">
      <c r="B61" s="1"/>
      <c r="D61" s="53" t="s">
        <v>50</v>
      </c>
      <c r="E61" s="54"/>
      <c r="F61" s="55" t="s">
        <v>51</v>
      </c>
      <c r="G61" s="53" t="s">
        <v>50</v>
      </c>
      <c r="H61" s="54"/>
      <c r="I61" s="54"/>
      <c r="J61" s="56" t="s">
        <v>51</v>
      </c>
      <c r="K61" s="54"/>
      <c r="L61" s="54"/>
      <c r="M61" s="1"/>
    </row>
    <row r="62" spans="2:13" x14ac:dyDescent="0.2">
      <c r="B62" s="24"/>
      <c r="M62" s="24"/>
    </row>
    <row r="63" spans="2:13" x14ac:dyDescent="0.2">
      <c r="B63" s="24"/>
      <c r="M63" s="24"/>
    </row>
    <row r="64" spans="2:13" x14ac:dyDescent="0.2">
      <c r="B64" s="24"/>
      <c r="M64" s="24"/>
    </row>
    <row r="65" spans="2:13" s="8" customFormat="1" ht="12.75" x14ac:dyDescent="0.2">
      <c r="B65" s="1"/>
      <c r="D65" s="51" t="s">
        <v>52</v>
      </c>
      <c r="E65" s="52"/>
      <c r="F65" s="52"/>
      <c r="G65" s="51" t="s">
        <v>53</v>
      </c>
      <c r="H65" s="52"/>
      <c r="I65" s="52"/>
      <c r="J65" s="52"/>
      <c r="K65" s="52"/>
      <c r="L65" s="52"/>
      <c r="M65" s="1"/>
    </row>
    <row r="66" spans="2:13" x14ac:dyDescent="0.2">
      <c r="B66" s="24"/>
      <c r="M66" s="24"/>
    </row>
    <row r="67" spans="2:13" x14ac:dyDescent="0.2">
      <c r="B67" s="24"/>
      <c r="M67" s="24"/>
    </row>
    <row r="68" spans="2:13" x14ac:dyDescent="0.2">
      <c r="B68" s="24"/>
      <c r="M68" s="24"/>
    </row>
    <row r="69" spans="2:13" x14ac:dyDescent="0.2">
      <c r="B69" s="24"/>
      <c r="M69" s="24"/>
    </row>
    <row r="70" spans="2:13" x14ac:dyDescent="0.2">
      <c r="B70" s="24"/>
      <c r="M70" s="24"/>
    </row>
    <row r="71" spans="2:13" x14ac:dyDescent="0.2">
      <c r="B71" s="24"/>
      <c r="M71" s="24"/>
    </row>
    <row r="72" spans="2:13" x14ac:dyDescent="0.2">
      <c r="B72" s="24"/>
      <c r="M72" s="24"/>
    </row>
    <row r="73" spans="2:13" x14ac:dyDescent="0.2">
      <c r="B73" s="24"/>
      <c r="M73" s="24"/>
    </row>
    <row r="74" spans="2:13" x14ac:dyDescent="0.2">
      <c r="B74" s="24"/>
      <c r="M74" s="24"/>
    </row>
    <row r="75" spans="2:13" x14ac:dyDescent="0.2">
      <c r="B75" s="24"/>
      <c r="M75" s="24"/>
    </row>
    <row r="76" spans="2:13" s="8" customFormat="1" ht="12.75" x14ac:dyDescent="0.2">
      <c r="B76" s="1"/>
      <c r="D76" s="53" t="s">
        <v>50</v>
      </c>
      <c r="E76" s="54"/>
      <c r="F76" s="55" t="s">
        <v>51</v>
      </c>
      <c r="G76" s="53" t="s">
        <v>50</v>
      </c>
      <c r="H76" s="54"/>
      <c r="I76" s="54"/>
      <c r="J76" s="56" t="s">
        <v>51</v>
      </c>
      <c r="K76" s="54"/>
      <c r="L76" s="54"/>
      <c r="M76" s="1"/>
    </row>
    <row r="77" spans="2:13" s="8" customFormat="1" ht="14.45" customHeight="1" x14ac:dyDescent="0.2"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1"/>
    </row>
    <row r="81" spans="2:47" s="8" customFormat="1" ht="6.95" customHeight="1" x14ac:dyDescent="0.2"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1"/>
    </row>
    <row r="82" spans="2:47" s="8" customFormat="1" ht="24.95" customHeight="1" x14ac:dyDescent="0.2">
      <c r="B82" s="1"/>
      <c r="C82" s="25" t="s">
        <v>94</v>
      </c>
      <c r="M82" s="1"/>
    </row>
    <row r="83" spans="2:47" s="8" customFormat="1" ht="6.95" customHeight="1" x14ac:dyDescent="0.2">
      <c r="B83" s="1"/>
      <c r="M83" s="1"/>
    </row>
    <row r="84" spans="2:47" s="8" customFormat="1" ht="12" customHeight="1" x14ac:dyDescent="0.2">
      <c r="B84" s="1"/>
      <c r="C84" s="27" t="s">
        <v>15</v>
      </c>
      <c r="M84" s="1"/>
    </row>
    <row r="85" spans="2:47" s="8" customFormat="1" ht="26.25" customHeight="1" x14ac:dyDescent="0.2">
      <c r="B85" s="1"/>
      <c r="E85" s="28" t="str">
        <f>E7</f>
        <v>Fotovoltaická elektrárna,Resslova 4263/44, 586 01 Jihlava, p. č. st. 756, k. ú. Bedřichov u Jihlavy</v>
      </c>
      <c r="F85" s="29"/>
      <c r="G85" s="29"/>
      <c r="H85" s="29"/>
      <c r="M85" s="1"/>
    </row>
    <row r="86" spans="2:47" s="8" customFormat="1" ht="12" customHeight="1" x14ac:dyDescent="0.2">
      <c r="B86" s="1"/>
      <c r="C86" s="27" t="s">
        <v>89</v>
      </c>
      <c r="M86" s="1"/>
    </row>
    <row r="87" spans="2:47" s="8" customFormat="1" ht="16.5" customHeight="1" x14ac:dyDescent="0.2">
      <c r="B87" s="1"/>
      <c r="E87" s="30" t="str">
        <f>E9</f>
        <v>01 - D.1.3 Silnoproudá elektrotechnika pro FVE</v>
      </c>
      <c r="F87" s="31"/>
      <c r="G87" s="31"/>
      <c r="H87" s="31"/>
      <c r="M87" s="1"/>
    </row>
    <row r="88" spans="2:47" s="8" customFormat="1" ht="6.95" customHeight="1" x14ac:dyDescent="0.2">
      <c r="B88" s="1"/>
      <c r="M88" s="1"/>
    </row>
    <row r="89" spans="2:47" s="8" customFormat="1" ht="12" customHeight="1" x14ac:dyDescent="0.2">
      <c r="B89" s="1"/>
      <c r="C89" s="27" t="s">
        <v>19</v>
      </c>
      <c r="F89" s="32" t="str">
        <f>F12</f>
        <v>Resslova 4263/44, 586 01 Jihlava</v>
      </c>
      <c r="I89" s="27" t="s">
        <v>21</v>
      </c>
      <c r="J89" s="33" t="str">
        <f>IF(J12="","",J12)</f>
        <v>12. 2. 2024</v>
      </c>
      <c r="M89" s="1"/>
    </row>
    <row r="90" spans="2:47" s="8" customFormat="1" ht="6.95" customHeight="1" x14ac:dyDescent="0.2">
      <c r="B90" s="1"/>
      <c r="M90" s="1"/>
    </row>
    <row r="91" spans="2:47" s="8" customFormat="1" ht="15.2" customHeight="1" x14ac:dyDescent="0.2">
      <c r="B91" s="1"/>
      <c r="C91" s="27" t="s">
        <v>23</v>
      </c>
      <c r="F91" s="32" t="str">
        <f>E15</f>
        <v>Statutární město Jihlava</v>
      </c>
      <c r="I91" s="27" t="s">
        <v>31</v>
      </c>
      <c r="J91" s="61" t="str">
        <f>E21</f>
        <v>Bc. Jaromír Přikryl</v>
      </c>
      <c r="M91" s="1"/>
    </row>
    <row r="92" spans="2:47" s="8" customFormat="1" ht="15.2" customHeight="1" x14ac:dyDescent="0.2">
      <c r="B92" s="1"/>
      <c r="C92" s="27" t="s">
        <v>29</v>
      </c>
      <c r="F92" s="32" t="str">
        <f>IF(E18="","",E18)</f>
        <v>Bude vybrán ve výběrovém řízení</v>
      </c>
      <c r="I92" s="27" t="s">
        <v>33</v>
      </c>
      <c r="J92" s="61" t="str">
        <f>E24</f>
        <v>Bc. Jaromír Přikryl</v>
      </c>
      <c r="M92" s="1"/>
    </row>
    <row r="93" spans="2:47" s="8" customFormat="1" ht="10.35" customHeight="1" x14ac:dyDescent="0.2">
      <c r="B93" s="1"/>
      <c r="M93" s="1"/>
    </row>
    <row r="94" spans="2:47" s="8" customFormat="1" ht="29.25" customHeight="1" x14ac:dyDescent="0.2">
      <c r="B94" s="1"/>
      <c r="C94" s="62" t="s">
        <v>95</v>
      </c>
      <c r="D94" s="44"/>
      <c r="E94" s="44"/>
      <c r="F94" s="44"/>
      <c r="G94" s="44"/>
      <c r="H94" s="44"/>
      <c r="I94" s="63" t="s">
        <v>96</v>
      </c>
      <c r="J94" s="63" t="s">
        <v>97</v>
      </c>
      <c r="K94" s="63" t="s">
        <v>98</v>
      </c>
      <c r="L94" s="44"/>
      <c r="M94" s="1"/>
    </row>
    <row r="95" spans="2:47" s="8" customFormat="1" ht="10.35" customHeight="1" x14ac:dyDescent="0.2">
      <c r="B95" s="1"/>
      <c r="M95" s="1"/>
    </row>
    <row r="96" spans="2:47" s="8" customFormat="1" ht="22.9" customHeight="1" x14ac:dyDescent="0.2">
      <c r="B96" s="1"/>
      <c r="C96" s="64" t="s">
        <v>99</v>
      </c>
      <c r="I96" s="40">
        <f t="shared" ref="I96:J98" si="0">Q130</f>
        <v>0</v>
      </c>
      <c r="J96" s="40">
        <f t="shared" si="0"/>
        <v>0</v>
      </c>
      <c r="K96" s="40">
        <f>K130</f>
        <v>0</v>
      </c>
      <c r="M96" s="1"/>
      <c r="AU96" s="21" t="s">
        <v>100</v>
      </c>
    </row>
    <row r="97" spans="2:13" s="66" customFormat="1" ht="24.95" customHeight="1" x14ac:dyDescent="0.2">
      <c r="B97" s="65"/>
      <c r="D97" s="67" t="s">
        <v>101</v>
      </c>
      <c r="E97" s="68"/>
      <c r="F97" s="68"/>
      <c r="G97" s="68"/>
      <c r="H97" s="68"/>
      <c r="I97" s="69">
        <f t="shared" si="0"/>
        <v>0</v>
      </c>
      <c r="J97" s="69">
        <f t="shared" si="0"/>
        <v>0</v>
      </c>
      <c r="K97" s="69">
        <f>K131</f>
        <v>0</v>
      </c>
      <c r="M97" s="65"/>
    </row>
    <row r="98" spans="2:13" s="71" customFormat="1" ht="19.899999999999999" customHeight="1" x14ac:dyDescent="0.2">
      <c r="B98" s="70"/>
      <c r="D98" s="72" t="s">
        <v>102</v>
      </c>
      <c r="E98" s="73"/>
      <c r="F98" s="73"/>
      <c r="G98" s="73"/>
      <c r="H98" s="73"/>
      <c r="I98" s="74">
        <f t="shared" si="0"/>
        <v>0</v>
      </c>
      <c r="J98" s="74">
        <f t="shared" si="0"/>
        <v>0</v>
      </c>
      <c r="K98" s="74">
        <f>K132</f>
        <v>0</v>
      </c>
      <c r="M98" s="70"/>
    </row>
    <row r="99" spans="2:13" s="66" customFormat="1" ht="24.95" customHeight="1" x14ac:dyDescent="0.2">
      <c r="B99" s="65"/>
      <c r="D99" s="67" t="s">
        <v>103</v>
      </c>
      <c r="E99" s="68"/>
      <c r="F99" s="68"/>
      <c r="G99" s="68"/>
      <c r="H99" s="68"/>
      <c r="I99" s="69">
        <f>Q135</f>
        <v>0</v>
      </c>
      <c r="J99" s="69">
        <f>R135</f>
        <v>0</v>
      </c>
      <c r="K99" s="69">
        <f>K135</f>
        <v>0</v>
      </c>
      <c r="M99" s="65"/>
    </row>
    <row r="100" spans="2:13" s="71" customFormat="1" ht="19.899999999999999" customHeight="1" x14ac:dyDescent="0.2">
      <c r="B100" s="70"/>
      <c r="D100" s="72" t="s">
        <v>104</v>
      </c>
      <c r="E100" s="73"/>
      <c r="F100" s="73"/>
      <c r="G100" s="73"/>
      <c r="H100" s="73"/>
      <c r="I100" s="74">
        <f>Q136</f>
        <v>0</v>
      </c>
      <c r="J100" s="74">
        <f>R136</f>
        <v>0</v>
      </c>
      <c r="K100" s="74">
        <f>K136</f>
        <v>0</v>
      </c>
      <c r="M100" s="70"/>
    </row>
    <row r="101" spans="2:13" s="71" customFormat="1" ht="19.899999999999999" customHeight="1" x14ac:dyDescent="0.2">
      <c r="B101" s="70"/>
      <c r="D101" s="72" t="s">
        <v>105</v>
      </c>
      <c r="E101" s="73"/>
      <c r="F101" s="73"/>
      <c r="G101" s="73"/>
      <c r="H101" s="73"/>
      <c r="I101" s="74">
        <f>Q138</f>
        <v>0</v>
      </c>
      <c r="J101" s="74">
        <f>R138</f>
        <v>0</v>
      </c>
      <c r="K101" s="74">
        <f>K138</f>
        <v>0</v>
      </c>
      <c r="M101" s="70"/>
    </row>
    <row r="102" spans="2:13" s="71" customFormat="1" ht="19.899999999999999" customHeight="1" x14ac:dyDescent="0.2">
      <c r="B102" s="70"/>
      <c r="D102" s="72" t="s">
        <v>106</v>
      </c>
      <c r="E102" s="73"/>
      <c r="F102" s="73"/>
      <c r="G102" s="73"/>
      <c r="H102" s="73"/>
      <c r="I102" s="74">
        <f>Q232</f>
        <v>0</v>
      </c>
      <c r="J102" s="74">
        <f>R232</f>
        <v>0</v>
      </c>
      <c r="K102" s="74">
        <f>K232</f>
        <v>0</v>
      </c>
      <c r="M102" s="70"/>
    </row>
    <row r="103" spans="2:13" s="71" customFormat="1" ht="19.899999999999999" customHeight="1" x14ac:dyDescent="0.2">
      <c r="B103" s="70"/>
      <c r="D103" s="72" t="s">
        <v>107</v>
      </c>
      <c r="E103" s="73"/>
      <c r="F103" s="73"/>
      <c r="G103" s="73"/>
      <c r="H103" s="73"/>
      <c r="I103" s="74">
        <f>Q240</f>
        <v>0</v>
      </c>
      <c r="J103" s="74">
        <f>R240</f>
        <v>0</v>
      </c>
      <c r="K103" s="74">
        <f>K240</f>
        <v>0</v>
      </c>
      <c r="M103" s="70"/>
    </row>
    <row r="104" spans="2:13" s="66" customFormat="1" ht="24.95" customHeight="1" x14ac:dyDescent="0.2">
      <c r="B104" s="65"/>
      <c r="D104" s="67" t="s">
        <v>108</v>
      </c>
      <c r="E104" s="68"/>
      <c r="F104" s="68"/>
      <c r="G104" s="68"/>
      <c r="H104" s="68"/>
      <c r="I104" s="69">
        <f>Q245</f>
        <v>0</v>
      </c>
      <c r="J104" s="69">
        <f>R245</f>
        <v>0</v>
      </c>
      <c r="K104" s="69">
        <f>K245</f>
        <v>0</v>
      </c>
      <c r="M104" s="65"/>
    </row>
    <row r="105" spans="2:13" s="71" customFormat="1" ht="19.899999999999999" customHeight="1" x14ac:dyDescent="0.2">
      <c r="B105" s="70"/>
      <c r="D105" s="72" t="s">
        <v>109</v>
      </c>
      <c r="E105" s="73"/>
      <c r="F105" s="73"/>
      <c r="G105" s="73"/>
      <c r="H105" s="73"/>
      <c r="I105" s="74">
        <f>Q246</f>
        <v>0</v>
      </c>
      <c r="J105" s="74">
        <f>R246</f>
        <v>0</v>
      </c>
      <c r="K105" s="74">
        <f>K246</f>
        <v>0</v>
      </c>
      <c r="M105" s="70"/>
    </row>
    <row r="106" spans="2:13" s="66" customFormat="1" ht="24.95" customHeight="1" x14ac:dyDescent="0.2">
      <c r="B106" s="65"/>
      <c r="D106" s="67" t="s">
        <v>110</v>
      </c>
      <c r="E106" s="68"/>
      <c r="F106" s="68"/>
      <c r="G106" s="68"/>
      <c r="H106" s="68"/>
      <c r="I106" s="69">
        <f>Q251</f>
        <v>0</v>
      </c>
      <c r="J106" s="69">
        <f>R251</f>
        <v>0</v>
      </c>
      <c r="K106" s="69">
        <f>K251</f>
        <v>0</v>
      </c>
      <c r="M106" s="65"/>
    </row>
    <row r="107" spans="2:13" s="66" customFormat="1" ht="24.95" customHeight="1" x14ac:dyDescent="0.2">
      <c r="B107" s="65"/>
      <c r="D107" s="67" t="s">
        <v>111</v>
      </c>
      <c r="E107" s="68"/>
      <c r="F107" s="68"/>
      <c r="G107" s="68"/>
      <c r="H107" s="68"/>
      <c r="I107" s="69">
        <f>Q259</f>
        <v>0</v>
      </c>
      <c r="J107" s="69">
        <f>R259</f>
        <v>0</v>
      </c>
      <c r="K107" s="69">
        <f>K259</f>
        <v>0</v>
      </c>
      <c r="M107" s="65"/>
    </row>
    <row r="108" spans="2:13" s="71" customFormat="1" ht="19.899999999999999" customHeight="1" x14ac:dyDescent="0.2">
      <c r="B108" s="70"/>
      <c r="D108" s="72" t="s">
        <v>112</v>
      </c>
      <c r="E108" s="73"/>
      <c r="F108" s="73"/>
      <c r="G108" s="73"/>
      <c r="H108" s="73"/>
      <c r="I108" s="74">
        <f>Q260</f>
        <v>0</v>
      </c>
      <c r="J108" s="74">
        <f>R260</f>
        <v>0</v>
      </c>
      <c r="K108" s="74">
        <f>K260</f>
        <v>0</v>
      </c>
      <c r="M108" s="70"/>
    </row>
    <row r="109" spans="2:13" s="71" customFormat="1" ht="19.899999999999999" customHeight="1" x14ac:dyDescent="0.2">
      <c r="B109" s="70"/>
      <c r="D109" s="72" t="s">
        <v>113</v>
      </c>
      <c r="E109" s="73"/>
      <c r="F109" s="73"/>
      <c r="G109" s="73"/>
      <c r="H109" s="73"/>
      <c r="I109" s="74">
        <f>Q263</f>
        <v>0</v>
      </c>
      <c r="J109" s="74">
        <f>R263</f>
        <v>0</v>
      </c>
      <c r="K109" s="74">
        <f>K263</f>
        <v>0</v>
      </c>
      <c r="M109" s="70"/>
    </row>
    <row r="110" spans="2:13" s="71" customFormat="1" ht="19.899999999999999" customHeight="1" x14ac:dyDescent="0.2">
      <c r="B110" s="70"/>
      <c r="D110" s="72" t="s">
        <v>114</v>
      </c>
      <c r="E110" s="73"/>
      <c r="F110" s="73"/>
      <c r="G110" s="73"/>
      <c r="H110" s="73"/>
      <c r="I110" s="74">
        <f>Q265</f>
        <v>0</v>
      </c>
      <c r="J110" s="74">
        <f>R265</f>
        <v>0</v>
      </c>
      <c r="K110" s="74">
        <f>K265</f>
        <v>0</v>
      </c>
      <c r="M110" s="70"/>
    </row>
    <row r="111" spans="2:13" s="8" customFormat="1" ht="21.75" customHeight="1" x14ac:dyDescent="0.2">
      <c r="B111" s="1"/>
      <c r="M111" s="1"/>
    </row>
    <row r="112" spans="2:13" s="8" customFormat="1" ht="6.95" customHeight="1" x14ac:dyDescent="0.2"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1"/>
    </row>
    <row r="116" spans="2:13" s="8" customFormat="1" ht="6.95" customHeight="1" x14ac:dyDescent="0.2"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1"/>
    </row>
    <row r="117" spans="2:13" s="8" customFormat="1" ht="24.95" customHeight="1" x14ac:dyDescent="0.2">
      <c r="B117" s="1"/>
      <c r="C117" s="25" t="s">
        <v>115</v>
      </c>
      <c r="M117" s="1"/>
    </row>
    <row r="118" spans="2:13" s="8" customFormat="1" ht="6.95" customHeight="1" x14ac:dyDescent="0.2">
      <c r="B118" s="1"/>
      <c r="M118" s="1"/>
    </row>
    <row r="119" spans="2:13" s="8" customFormat="1" ht="12" customHeight="1" x14ac:dyDescent="0.2">
      <c r="B119" s="1"/>
      <c r="C119" s="27" t="s">
        <v>15</v>
      </c>
      <c r="M119" s="1"/>
    </row>
    <row r="120" spans="2:13" s="8" customFormat="1" ht="26.25" customHeight="1" x14ac:dyDescent="0.2">
      <c r="B120" s="1"/>
      <c r="E120" s="28" t="str">
        <f>E7</f>
        <v>Fotovoltaická elektrárna,Resslova 4263/44, 586 01 Jihlava, p. č. st. 756, k. ú. Bedřichov u Jihlavy</v>
      </c>
      <c r="F120" s="29"/>
      <c r="G120" s="29"/>
      <c r="H120" s="29"/>
      <c r="M120" s="1"/>
    </row>
    <row r="121" spans="2:13" s="8" customFormat="1" ht="12" customHeight="1" x14ac:dyDescent="0.2">
      <c r="B121" s="1"/>
      <c r="C121" s="27" t="s">
        <v>89</v>
      </c>
      <c r="M121" s="1"/>
    </row>
    <row r="122" spans="2:13" s="8" customFormat="1" ht="16.5" customHeight="1" x14ac:dyDescent="0.2">
      <c r="B122" s="1"/>
      <c r="E122" s="30" t="str">
        <f>E9</f>
        <v>01 - D.1.3 Silnoproudá elektrotechnika pro FVE</v>
      </c>
      <c r="F122" s="31"/>
      <c r="G122" s="31"/>
      <c r="H122" s="31"/>
      <c r="M122" s="1"/>
    </row>
    <row r="123" spans="2:13" s="8" customFormat="1" ht="6.95" customHeight="1" x14ac:dyDescent="0.2">
      <c r="B123" s="1"/>
      <c r="M123" s="1"/>
    </row>
    <row r="124" spans="2:13" s="8" customFormat="1" ht="12" customHeight="1" x14ac:dyDescent="0.2">
      <c r="B124" s="1"/>
      <c r="C124" s="27" t="s">
        <v>19</v>
      </c>
      <c r="F124" s="32" t="str">
        <f>F12</f>
        <v>Resslova 4263/44, 586 01 Jihlava</v>
      </c>
      <c r="I124" s="27" t="s">
        <v>21</v>
      </c>
      <c r="J124" s="33" t="str">
        <f>IF(J12="","",J12)</f>
        <v>12. 2. 2024</v>
      </c>
      <c r="M124" s="1"/>
    </row>
    <row r="125" spans="2:13" s="8" customFormat="1" ht="6.95" customHeight="1" x14ac:dyDescent="0.2">
      <c r="B125" s="1"/>
      <c r="M125" s="1"/>
    </row>
    <row r="126" spans="2:13" s="8" customFormat="1" ht="15.2" customHeight="1" x14ac:dyDescent="0.2">
      <c r="B126" s="1"/>
      <c r="C126" s="27" t="s">
        <v>23</v>
      </c>
      <c r="F126" s="32" t="str">
        <f>E15</f>
        <v>Statutární město Jihlava</v>
      </c>
      <c r="I126" s="27" t="s">
        <v>31</v>
      </c>
      <c r="J126" s="61" t="str">
        <f>E21</f>
        <v>Bc. Jaromír Přikryl</v>
      </c>
      <c r="M126" s="1"/>
    </row>
    <row r="127" spans="2:13" s="8" customFormat="1" ht="15.2" customHeight="1" x14ac:dyDescent="0.2">
      <c r="B127" s="1"/>
      <c r="C127" s="27" t="s">
        <v>29</v>
      </c>
      <c r="F127" s="32" t="str">
        <f>IF(E18="","",E18)</f>
        <v>Bude vybrán ve výběrovém řízení</v>
      </c>
      <c r="I127" s="27" t="s">
        <v>33</v>
      </c>
      <c r="J127" s="61" t="str">
        <f>E24</f>
        <v>Bc. Jaromír Přikryl</v>
      </c>
      <c r="M127" s="1"/>
    </row>
    <row r="128" spans="2:13" s="8" customFormat="1" ht="10.35" customHeight="1" x14ac:dyDescent="0.2">
      <c r="B128" s="1"/>
      <c r="M128" s="1"/>
    </row>
    <row r="129" spans="2:65" s="82" customFormat="1" ht="29.25" customHeight="1" x14ac:dyDescent="0.2">
      <c r="B129" s="75"/>
      <c r="C129" s="76" t="s">
        <v>116</v>
      </c>
      <c r="D129" s="77" t="s">
        <v>60</v>
      </c>
      <c r="E129" s="77" t="s">
        <v>56</v>
      </c>
      <c r="F129" s="77" t="s">
        <v>57</v>
      </c>
      <c r="G129" s="77" t="s">
        <v>117</v>
      </c>
      <c r="H129" s="77" t="s">
        <v>118</v>
      </c>
      <c r="I129" s="77" t="s">
        <v>119</v>
      </c>
      <c r="J129" s="77" t="s">
        <v>120</v>
      </c>
      <c r="K129" s="77" t="s">
        <v>98</v>
      </c>
      <c r="L129" s="78" t="s">
        <v>121</v>
      </c>
      <c r="M129" s="75"/>
      <c r="N129" s="79" t="s">
        <v>1</v>
      </c>
      <c r="O129" s="80" t="s">
        <v>39</v>
      </c>
      <c r="P129" s="80" t="s">
        <v>122</v>
      </c>
      <c r="Q129" s="80" t="s">
        <v>123</v>
      </c>
      <c r="R129" s="80" t="s">
        <v>124</v>
      </c>
      <c r="S129" s="80" t="s">
        <v>125</v>
      </c>
      <c r="T129" s="80" t="s">
        <v>126</v>
      </c>
      <c r="U129" s="80" t="s">
        <v>127</v>
      </c>
      <c r="V129" s="80" t="s">
        <v>128</v>
      </c>
      <c r="W129" s="80" t="s">
        <v>129</v>
      </c>
      <c r="X129" s="81" t="s">
        <v>130</v>
      </c>
    </row>
    <row r="130" spans="2:65" s="8" customFormat="1" ht="22.9" customHeight="1" x14ac:dyDescent="0.25">
      <c r="B130" s="1"/>
      <c r="C130" s="83" t="s">
        <v>131</v>
      </c>
      <c r="K130" s="84">
        <f>BK130</f>
        <v>0</v>
      </c>
      <c r="M130" s="1"/>
      <c r="N130" s="85"/>
      <c r="O130" s="37"/>
      <c r="P130" s="37"/>
      <c r="Q130" s="86">
        <f>Q131+Q135+Q245+Q251+Q259</f>
        <v>0</v>
      </c>
      <c r="R130" s="86">
        <f>R131+R135+R245+R251+R259</f>
        <v>0</v>
      </c>
      <c r="S130" s="37"/>
      <c r="T130" s="87">
        <f>T131+T135+T245+T251+T259</f>
        <v>441.45396</v>
      </c>
      <c r="U130" s="37"/>
      <c r="V130" s="87">
        <f>V131+V135+V245+V251+V259</f>
        <v>1.245517</v>
      </c>
      <c r="W130" s="37"/>
      <c r="X130" s="88">
        <f>X131+X135+X245+X251+X259</f>
        <v>0</v>
      </c>
      <c r="AT130" s="21" t="s">
        <v>76</v>
      </c>
      <c r="AU130" s="21" t="s">
        <v>100</v>
      </c>
      <c r="BK130" s="89">
        <f>BK131+BK135+BK245+BK251+BK259</f>
        <v>0</v>
      </c>
    </row>
    <row r="131" spans="2:65" s="9" customFormat="1" ht="25.9" customHeight="1" x14ac:dyDescent="0.2">
      <c r="B131" s="90"/>
      <c r="D131" s="14" t="s">
        <v>76</v>
      </c>
      <c r="E131" s="15" t="s">
        <v>132</v>
      </c>
      <c r="F131" s="15" t="s">
        <v>133</v>
      </c>
      <c r="K131" s="91">
        <f>BK131</f>
        <v>0</v>
      </c>
      <c r="M131" s="90"/>
      <c r="N131" s="92"/>
      <c r="Q131" s="93">
        <f>Q132</f>
        <v>0</v>
      </c>
      <c r="R131" s="93">
        <f>R132</f>
        <v>0</v>
      </c>
      <c r="T131" s="94">
        <f>T132</f>
        <v>18.399999999999999</v>
      </c>
      <c r="V131" s="94">
        <f>V132</f>
        <v>0</v>
      </c>
      <c r="X131" s="95">
        <f>X132</f>
        <v>0</v>
      </c>
      <c r="AR131" s="14" t="s">
        <v>85</v>
      </c>
      <c r="AT131" s="96" t="s">
        <v>76</v>
      </c>
      <c r="AU131" s="96" t="s">
        <v>77</v>
      </c>
      <c r="AY131" s="14" t="s">
        <v>134</v>
      </c>
      <c r="BK131" s="97">
        <f>BK132</f>
        <v>0</v>
      </c>
    </row>
    <row r="132" spans="2:65" s="9" customFormat="1" ht="22.9" customHeight="1" x14ac:dyDescent="0.2">
      <c r="B132" s="90"/>
      <c r="D132" s="14" t="s">
        <v>76</v>
      </c>
      <c r="E132" s="16" t="s">
        <v>135</v>
      </c>
      <c r="F132" s="16" t="s">
        <v>136</v>
      </c>
      <c r="K132" s="98">
        <f>BK132</f>
        <v>0</v>
      </c>
      <c r="M132" s="90"/>
      <c r="N132" s="92"/>
      <c r="Q132" s="93">
        <f>SUM(Q133:Q134)</f>
        <v>0</v>
      </c>
      <c r="R132" s="93">
        <f>SUM(R133:R134)</f>
        <v>0</v>
      </c>
      <c r="T132" s="94">
        <f>SUM(T133:T134)</f>
        <v>18.399999999999999</v>
      </c>
      <c r="V132" s="94">
        <f>SUM(V133:V134)</f>
        <v>0</v>
      </c>
      <c r="X132" s="95">
        <f>SUM(X133:X134)</f>
        <v>0</v>
      </c>
      <c r="AR132" s="14" t="s">
        <v>85</v>
      </c>
      <c r="AT132" s="96" t="s">
        <v>76</v>
      </c>
      <c r="AU132" s="96" t="s">
        <v>85</v>
      </c>
      <c r="AY132" s="14" t="s">
        <v>134</v>
      </c>
      <c r="BK132" s="97">
        <f>SUM(BK133:BK134)</f>
        <v>0</v>
      </c>
    </row>
    <row r="133" spans="2:65" s="8" customFormat="1" ht="24.2" customHeight="1" x14ac:dyDescent="0.2">
      <c r="B133" s="1"/>
      <c r="C133" s="118" t="s">
        <v>85</v>
      </c>
      <c r="D133" s="118" t="s">
        <v>137</v>
      </c>
      <c r="E133" s="119" t="s">
        <v>138</v>
      </c>
      <c r="F133" s="120" t="s">
        <v>139</v>
      </c>
      <c r="G133" s="121" t="s">
        <v>140</v>
      </c>
      <c r="H133" s="122">
        <v>16</v>
      </c>
      <c r="I133" s="2"/>
      <c r="J133" s="2"/>
      <c r="K133" s="154">
        <f>ROUND(P133*H133,2)</f>
        <v>0</v>
      </c>
      <c r="L133" s="120" t="s">
        <v>141</v>
      </c>
      <c r="M133" s="1"/>
      <c r="N133" s="99" t="s">
        <v>1</v>
      </c>
      <c r="O133" s="100" t="s">
        <v>40</v>
      </c>
      <c r="P133" s="101">
        <f>I133+J133</f>
        <v>0</v>
      </c>
      <c r="Q133" s="101">
        <f>ROUND(I133*H133,2)</f>
        <v>0</v>
      </c>
      <c r="R133" s="101">
        <f>ROUND(J133*H133,2)</f>
        <v>0</v>
      </c>
      <c r="S133" s="102">
        <v>1.1499999999999999</v>
      </c>
      <c r="T133" s="102">
        <f>S133*H133</f>
        <v>18.399999999999999</v>
      </c>
      <c r="U133" s="102">
        <v>0</v>
      </c>
      <c r="V133" s="102">
        <f>U133*H133</f>
        <v>0</v>
      </c>
      <c r="W133" s="102">
        <v>0</v>
      </c>
      <c r="X133" s="103">
        <f>W133*H133</f>
        <v>0</v>
      </c>
      <c r="AR133" s="104" t="s">
        <v>142</v>
      </c>
      <c r="AT133" s="104" t="s">
        <v>137</v>
      </c>
      <c r="AU133" s="104" t="s">
        <v>87</v>
      </c>
      <c r="AY133" s="21" t="s">
        <v>134</v>
      </c>
      <c r="BE133" s="105">
        <f>IF(O133="základní",K133,0)</f>
        <v>0</v>
      </c>
      <c r="BF133" s="105">
        <f>IF(O133="snížená",K133,0)</f>
        <v>0</v>
      </c>
      <c r="BG133" s="105">
        <f>IF(O133="zákl. přenesená",K133,0)</f>
        <v>0</v>
      </c>
      <c r="BH133" s="105">
        <f>IF(O133="sníž. přenesená",K133,0)</f>
        <v>0</v>
      </c>
      <c r="BI133" s="105">
        <f>IF(O133="nulová",K133,0)</f>
        <v>0</v>
      </c>
      <c r="BJ133" s="21" t="s">
        <v>85</v>
      </c>
      <c r="BK133" s="105">
        <f>ROUND(P133*H133,2)</f>
        <v>0</v>
      </c>
      <c r="BL133" s="21" t="s">
        <v>142</v>
      </c>
      <c r="BM133" s="104" t="s">
        <v>143</v>
      </c>
    </row>
    <row r="134" spans="2:65" s="8" customFormat="1" ht="29.25" x14ac:dyDescent="0.2">
      <c r="B134" s="1"/>
      <c r="C134" s="123"/>
      <c r="D134" s="124" t="s">
        <v>144</v>
      </c>
      <c r="E134" s="123"/>
      <c r="F134" s="125" t="s">
        <v>145</v>
      </c>
      <c r="G134" s="123"/>
      <c r="H134" s="123"/>
      <c r="K134" s="123"/>
      <c r="L134" s="123"/>
      <c r="M134" s="1"/>
      <c r="N134" s="106"/>
      <c r="X134" s="107"/>
      <c r="AT134" s="21" t="s">
        <v>144</v>
      </c>
      <c r="AU134" s="21" t="s">
        <v>87</v>
      </c>
    </row>
    <row r="135" spans="2:65" s="9" customFormat="1" ht="25.9" customHeight="1" x14ac:dyDescent="0.2">
      <c r="B135" s="90"/>
      <c r="C135" s="126"/>
      <c r="D135" s="127" t="s">
        <v>76</v>
      </c>
      <c r="E135" s="128" t="s">
        <v>146</v>
      </c>
      <c r="F135" s="128" t="s">
        <v>147</v>
      </c>
      <c r="G135" s="126"/>
      <c r="H135" s="126"/>
      <c r="K135" s="155">
        <f>BK135</f>
        <v>0</v>
      </c>
      <c r="L135" s="126"/>
      <c r="M135" s="90"/>
      <c r="N135" s="92"/>
      <c r="Q135" s="93">
        <f>Q136+Q138+Q232+Q240</f>
        <v>0</v>
      </c>
      <c r="R135" s="93">
        <f>R136+R138+R232+R240</f>
        <v>0</v>
      </c>
      <c r="T135" s="94">
        <f>T136+T138+T232+T240</f>
        <v>293.95100000000002</v>
      </c>
      <c r="V135" s="94">
        <f>V136+V138+V232+V240</f>
        <v>1.24533</v>
      </c>
      <c r="X135" s="95">
        <f>X136+X138+X232+X240</f>
        <v>0</v>
      </c>
      <c r="AR135" s="14" t="s">
        <v>87</v>
      </c>
      <c r="AT135" s="96" t="s">
        <v>76</v>
      </c>
      <c r="AU135" s="96" t="s">
        <v>77</v>
      </c>
      <c r="AY135" s="14" t="s">
        <v>134</v>
      </c>
      <c r="BK135" s="97">
        <f>BK136+BK138+BK232+BK240</f>
        <v>0</v>
      </c>
    </row>
    <row r="136" spans="2:65" s="9" customFormat="1" ht="22.9" customHeight="1" x14ac:dyDescent="0.2">
      <c r="B136" s="90"/>
      <c r="C136" s="126"/>
      <c r="D136" s="127" t="s">
        <v>76</v>
      </c>
      <c r="E136" s="129" t="s">
        <v>148</v>
      </c>
      <c r="F136" s="129" t="s">
        <v>149</v>
      </c>
      <c r="G136" s="126"/>
      <c r="H136" s="126"/>
      <c r="K136" s="156">
        <f>BK136</f>
        <v>0</v>
      </c>
      <c r="L136" s="126"/>
      <c r="M136" s="90"/>
      <c r="N136" s="92"/>
      <c r="Q136" s="93">
        <f>Q137</f>
        <v>0</v>
      </c>
      <c r="R136" s="93">
        <f>R137</f>
        <v>0</v>
      </c>
      <c r="T136" s="94">
        <f>T137</f>
        <v>31.841999999999999</v>
      </c>
      <c r="V136" s="94">
        <f>V137</f>
        <v>0</v>
      </c>
      <c r="X136" s="95">
        <f>X137</f>
        <v>0</v>
      </c>
      <c r="AR136" s="14" t="s">
        <v>87</v>
      </c>
      <c r="AT136" s="96" t="s">
        <v>76</v>
      </c>
      <c r="AU136" s="96" t="s">
        <v>85</v>
      </c>
      <c r="AY136" s="14" t="s">
        <v>134</v>
      </c>
      <c r="BK136" s="97">
        <f>BK137</f>
        <v>0</v>
      </c>
    </row>
    <row r="137" spans="2:65" s="8" customFormat="1" ht="24.2" customHeight="1" x14ac:dyDescent="0.2">
      <c r="B137" s="1"/>
      <c r="C137" s="118" t="s">
        <v>87</v>
      </c>
      <c r="D137" s="118" t="s">
        <v>137</v>
      </c>
      <c r="E137" s="119" t="s">
        <v>150</v>
      </c>
      <c r="F137" s="120" t="s">
        <v>151</v>
      </c>
      <c r="G137" s="121" t="s">
        <v>152</v>
      </c>
      <c r="H137" s="122">
        <v>1</v>
      </c>
      <c r="I137" s="2"/>
      <c r="J137" s="2"/>
      <c r="K137" s="154">
        <f>ROUND(P137*H137,2)</f>
        <v>0</v>
      </c>
      <c r="L137" s="120" t="s">
        <v>141</v>
      </c>
      <c r="M137" s="1"/>
      <c r="N137" s="99" t="s">
        <v>1</v>
      </c>
      <c r="O137" s="100" t="s">
        <v>40</v>
      </c>
      <c r="P137" s="101">
        <f>I137+J137</f>
        <v>0</v>
      </c>
      <c r="Q137" s="101">
        <f>ROUND(I137*H137,2)</f>
        <v>0</v>
      </c>
      <c r="R137" s="101">
        <f>ROUND(J137*H137,2)</f>
        <v>0</v>
      </c>
      <c r="S137" s="102">
        <v>31.841999999999999</v>
      </c>
      <c r="T137" s="102">
        <f>S137*H137</f>
        <v>31.841999999999999</v>
      </c>
      <c r="U137" s="102">
        <v>0</v>
      </c>
      <c r="V137" s="102">
        <f>U137*H137</f>
        <v>0</v>
      </c>
      <c r="W137" s="102">
        <v>0</v>
      </c>
      <c r="X137" s="103">
        <f>W137*H137</f>
        <v>0</v>
      </c>
      <c r="AR137" s="104" t="s">
        <v>153</v>
      </c>
      <c r="AT137" s="104" t="s">
        <v>137</v>
      </c>
      <c r="AU137" s="104" t="s">
        <v>87</v>
      </c>
      <c r="AY137" s="21" t="s">
        <v>134</v>
      </c>
      <c r="BE137" s="105">
        <f>IF(O137="základní",K137,0)</f>
        <v>0</v>
      </c>
      <c r="BF137" s="105">
        <f>IF(O137="snížená",K137,0)</f>
        <v>0</v>
      </c>
      <c r="BG137" s="105">
        <f>IF(O137="zákl. přenesená",K137,0)</f>
        <v>0</v>
      </c>
      <c r="BH137" s="105">
        <f>IF(O137="sníž. přenesená",K137,0)</f>
        <v>0</v>
      </c>
      <c r="BI137" s="105">
        <f>IF(O137="nulová",K137,0)</f>
        <v>0</v>
      </c>
      <c r="BJ137" s="21" t="s">
        <v>85</v>
      </c>
      <c r="BK137" s="105">
        <f>ROUND(P137*H137,2)</f>
        <v>0</v>
      </c>
      <c r="BL137" s="21" t="s">
        <v>153</v>
      </c>
      <c r="BM137" s="104" t="s">
        <v>154</v>
      </c>
    </row>
    <row r="138" spans="2:65" s="9" customFormat="1" ht="22.9" customHeight="1" x14ac:dyDescent="0.2">
      <c r="B138" s="90"/>
      <c r="C138" s="126"/>
      <c r="D138" s="127" t="s">
        <v>76</v>
      </c>
      <c r="E138" s="129" t="s">
        <v>155</v>
      </c>
      <c r="F138" s="129" t="s">
        <v>156</v>
      </c>
      <c r="G138" s="126"/>
      <c r="H138" s="126"/>
      <c r="K138" s="156">
        <f>BK138</f>
        <v>0</v>
      </c>
      <c r="L138" s="126"/>
      <c r="M138" s="90"/>
      <c r="N138" s="92"/>
      <c r="Q138" s="93">
        <f>SUM(Q139:Q231)</f>
        <v>0</v>
      </c>
      <c r="R138" s="93">
        <f>SUM(R139:R231)</f>
        <v>0</v>
      </c>
      <c r="T138" s="94">
        <f>SUM(T139:T231)</f>
        <v>260.50900000000001</v>
      </c>
      <c r="V138" s="94">
        <f>SUM(V139:V231)</f>
        <v>1.2424500000000001</v>
      </c>
      <c r="X138" s="95">
        <f>SUM(X139:X231)</f>
        <v>0</v>
      </c>
      <c r="AR138" s="14" t="s">
        <v>87</v>
      </c>
      <c r="AT138" s="96" t="s">
        <v>76</v>
      </c>
      <c r="AU138" s="96" t="s">
        <v>85</v>
      </c>
      <c r="AY138" s="14" t="s">
        <v>134</v>
      </c>
      <c r="BK138" s="97">
        <f>SUM(BK139:BK231)</f>
        <v>0</v>
      </c>
    </row>
    <row r="139" spans="2:65" s="8" customFormat="1" ht="24.2" customHeight="1" x14ac:dyDescent="0.2">
      <c r="B139" s="1"/>
      <c r="C139" s="118" t="s">
        <v>157</v>
      </c>
      <c r="D139" s="118" t="s">
        <v>137</v>
      </c>
      <c r="E139" s="119" t="s">
        <v>158</v>
      </c>
      <c r="F139" s="120" t="s">
        <v>159</v>
      </c>
      <c r="G139" s="121" t="s">
        <v>160</v>
      </c>
      <c r="H139" s="122">
        <v>140</v>
      </c>
      <c r="I139" s="2"/>
      <c r="J139" s="2"/>
      <c r="K139" s="154">
        <f>ROUND(P139*H139,2)</f>
        <v>0</v>
      </c>
      <c r="L139" s="120" t="s">
        <v>141</v>
      </c>
      <c r="M139" s="1"/>
      <c r="N139" s="99" t="s">
        <v>1</v>
      </c>
      <c r="O139" s="100" t="s">
        <v>40</v>
      </c>
      <c r="P139" s="101">
        <f>I139+J139</f>
        <v>0</v>
      </c>
      <c r="Q139" s="101">
        <f>ROUND(I139*H139,2)</f>
        <v>0</v>
      </c>
      <c r="R139" s="101">
        <f>ROUND(J139*H139,2)</f>
        <v>0</v>
      </c>
      <c r="S139" s="102">
        <v>0.11799999999999999</v>
      </c>
      <c r="T139" s="102">
        <f>S139*H139</f>
        <v>16.52</v>
      </c>
      <c r="U139" s="102">
        <v>0</v>
      </c>
      <c r="V139" s="102">
        <f>U139*H139</f>
        <v>0</v>
      </c>
      <c r="W139" s="102">
        <v>0</v>
      </c>
      <c r="X139" s="103">
        <f>W139*H139</f>
        <v>0</v>
      </c>
      <c r="AR139" s="104" t="s">
        <v>153</v>
      </c>
      <c r="AT139" s="104" t="s">
        <v>137</v>
      </c>
      <c r="AU139" s="104" t="s">
        <v>87</v>
      </c>
      <c r="AY139" s="21" t="s">
        <v>134</v>
      </c>
      <c r="BE139" s="105">
        <f>IF(O139="základní",K139,0)</f>
        <v>0</v>
      </c>
      <c r="BF139" s="105">
        <f>IF(O139="snížená",K139,0)</f>
        <v>0</v>
      </c>
      <c r="BG139" s="105">
        <f>IF(O139="zákl. přenesená",K139,0)</f>
        <v>0</v>
      </c>
      <c r="BH139" s="105">
        <f>IF(O139="sníž. přenesená",K139,0)</f>
        <v>0</v>
      </c>
      <c r="BI139" s="105">
        <f>IF(O139="nulová",K139,0)</f>
        <v>0</v>
      </c>
      <c r="BJ139" s="21" t="s">
        <v>85</v>
      </c>
      <c r="BK139" s="105">
        <f>ROUND(P139*H139,2)</f>
        <v>0</v>
      </c>
      <c r="BL139" s="21" t="s">
        <v>153</v>
      </c>
      <c r="BM139" s="104" t="s">
        <v>161</v>
      </c>
    </row>
    <row r="140" spans="2:65" s="8" customFormat="1" ht="24.2" customHeight="1" x14ac:dyDescent="0.2">
      <c r="B140" s="1"/>
      <c r="C140" s="130" t="s">
        <v>142</v>
      </c>
      <c r="D140" s="130" t="s">
        <v>162</v>
      </c>
      <c r="E140" s="131" t="s">
        <v>163</v>
      </c>
      <c r="F140" s="132" t="s">
        <v>164</v>
      </c>
      <c r="G140" s="133" t="s">
        <v>160</v>
      </c>
      <c r="H140" s="134">
        <v>147</v>
      </c>
      <c r="I140" s="3"/>
      <c r="J140" s="4"/>
      <c r="K140" s="157">
        <f>ROUND(P140*H140,2)</f>
        <v>0</v>
      </c>
      <c r="L140" s="132" t="s">
        <v>141</v>
      </c>
      <c r="M140" s="108"/>
      <c r="N140" s="109" t="s">
        <v>1</v>
      </c>
      <c r="O140" s="100" t="s">
        <v>40</v>
      </c>
      <c r="P140" s="101">
        <f>I140+J140</f>
        <v>0</v>
      </c>
      <c r="Q140" s="101">
        <f>ROUND(I140*H140,2)</f>
        <v>0</v>
      </c>
      <c r="R140" s="101">
        <f>ROUND(J140*H140,2)</f>
        <v>0</v>
      </c>
      <c r="S140" s="102">
        <v>0</v>
      </c>
      <c r="T140" s="102">
        <f>S140*H140</f>
        <v>0</v>
      </c>
      <c r="U140" s="102">
        <v>1.9000000000000001E-4</v>
      </c>
      <c r="V140" s="102">
        <f>U140*H140</f>
        <v>2.793E-2</v>
      </c>
      <c r="W140" s="102">
        <v>0</v>
      </c>
      <c r="X140" s="103">
        <f>W140*H140</f>
        <v>0</v>
      </c>
      <c r="AR140" s="104" t="s">
        <v>165</v>
      </c>
      <c r="AT140" s="104" t="s">
        <v>162</v>
      </c>
      <c r="AU140" s="104" t="s">
        <v>87</v>
      </c>
      <c r="AY140" s="21" t="s">
        <v>134</v>
      </c>
      <c r="BE140" s="105">
        <f>IF(O140="základní",K140,0)</f>
        <v>0</v>
      </c>
      <c r="BF140" s="105">
        <f>IF(O140="snížená",K140,0)</f>
        <v>0</v>
      </c>
      <c r="BG140" s="105">
        <f>IF(O140="zákl. přenesená",K140,0)</f>
        <v>0</v>
      </c>
      <c r="BH140" s="105">
        <f>IF(O140="sníž. přenesená",K140,0)</f>
        <v>0</v>
      </c>
      <c r="BI140" s="105">
        <f>IF(O140="nulová",K140,0)</f>
        <v>0</v>
      </c>
      <c r="BJ140" s="21" t="s">
        <v>85</v>
      </c>
      <c r="BK140" s="105">
        <f>ROUND(P140*H140,2)</f>
        <v>0</v>
      </c>
      <c r="BL140" s="21" t="s">
        <v>153</v>
      </c>
      <c r="BM140" s="104" t="s">
        <v>166</v>
      </c>
    </row>
    <row r="141" spans="2:65" s="8" customFormat="1" ht="29.25" x14ac:dyDescent="0.2">
      <c r="B141" s="1"/>
      <c r="C141" s="123"/>
      <c r="D141" s="124" t="s">
        <v>144</v>
      </c>
      <c r="E141" s="123"/>
      <c r="F141" s="125" t="s">
        <v>167</v>
      </c>
      <c r="G141" s="123"/>
      <c r="H141" s="123"/>
      <c r="K141" s="123"/>
      <c r="L141" s="123"/>
      <c r="M141" s="1"/>
      <c r="N141" s="106"/>
      <c r="X141" s="107"/>
      <c r="AT141" s="21" t="s">
        <v>144</v>
      </c>
      <c r="AU141" s="21" t="s">
        <v>87</v>
      </c>
    </row>
    <row r="142" spans="2:65" s="10" customFormat="1" x14ac:dyDescent="0.2">
      <c r="B142" s="110"/>
      <c r="C142" s="135"/>
      <c r="D142" s="124" t="s">
        <v>168</v>
      </c>
      <c r="E142" s="135"/>
      <c r="F142" s="136" t="s">
        <v>169</v>
      </c>
      <c r="G142" s="135"/>
      <c r="H142" s="137">
        <v>147</v>
      </c>
      <c r="K142" s="135"/>
      <c r="L142" s="135"/>
      <c r="M142" s="110"/>
      <c r="N142" s="111"/>
      <c r="X142" s="112"/>
      <c r="AT142" s="17" t="s">
        <v>168</v>
      </c>
      <c r="AU142" s="17" t="s">
        <v>87</v>
      </c>
      <c r="AV142" s="10" t="s">
        <v>87</v>
      </c>
      <c r="AW142" s="10" t="s">
        <v>3</v>
      </c>
      <c r="AX142" s="10" t="s">
        <v>85</v>
      </c>
      <c r="AY142" s="17" t="s">
        <v>134</v>
      </c>
    </row>
    <row r="143" spans="2:65" s="8" customFormat="1" ht="24.2" customHeight="1" x14ac:dyDescent="0.2">
      <c r="B143" s="1"/>
      <c r="C143" s="118" t="s">
        <v>170</v>
      </c>
      <c r="D143" s="118" t="s">
        <v>137</v>
      </c>
      <c r="E143" s="119" t="s">
        <v>171</v>
      </c>
      <c r="F143" s="120" t="s">
        <v>172</v>
      </c>
      <c r="G143" s="121" t="s">
        <v>160</v>
      </c>
      <c r="H143" s="122">
        <v>30</v>
      </c>
      <c r="I143" s="2"/>
      <c r="J143" s="2"/>
      <c r="K143" s="154">
        <f>ROUND(P143*H143,2)</f>
        <v>0</v>
      </c>
      <c r="L143" s="120" t="s">
        <v>141</v>
      </c>
      <c r="M143" s="1"/>
      <c r="N143" s="99" t="s">
        <v>1</v>
      </c>
      <c r="O143" s="100" t="s">
        <v>40</v>
      </c>
      <c r="P143" s="101">
        <f>I143+J143</f>
        <v>0</v>
      </c>
      <c r="Q143" s="101">
        <f>ROUND(I143*H143,2)</f>
        <v>0</v>
      </c>
      <c r="R143" s="101">
        <f>ROUND(J143*H143,2)</f>
        <v>0</v>
      </c>
      <c r="S143" s="102">
        <v>0.191</v>
      </c>
      <c r="T143" s="102">
        <f>S143*H143</f>
        <v>5.73</v>
      </c>
      <c r="U143" s="102">
        <v>0</v>
      </c>
      <c r="V143" s="102">
        <f>U143*H143</f>
        <v>0</v>
      </c>
      <c r="W143" s="102">
        <v>0</v>
      </c>
      <c r="X143" s="103">
        <f>W143*H143</f>
        <v>0</v>
      </c>
      <c r="AR143" s="104" t="s">
        <v>153</v>
      </c>
      <c r="AT143" s="104" t="s">
        <v>137</v>
      </c>
      <c r="AU143" s="104" t="s">
        <v>87</v>
      </c>
      <c r="AY143" s="21" t="s">
        <v>134</v>
      </c>
      <c r="BE143" s="105">
        <f>IF(O143="základní",K143,0)</f>
        <v>0</v>
      </c>
      <c r="BF143" s="105">
        <f>IF(O143="snížená",K143,0)</f>
        <v>0</v>
      </c>
      <c r="BG143" s="105">
        <f>IF(O143="zákl. přenesená",K143,0)</f>
        <v>0</v>
      </c>
      <c r="BH143" s="105">
        <f>IF(O143="sníž. přenesená",K143,0)</f>
        <v>0</v>
      </c>
      <c r="BI143" s="105">
        <f>IF(O143="nulová",K143,0)</f>
        <v>0</v>
      </c>
      <c r="BJ143" s="21" t="s">
        <v>85</v>
      </c>
      <c r="BK143" s="105">
        <f>ROUND(P143*H143,2)</f>
        <v>0</v>
      </c>
      <c r="BL143" s="21" t="s">
        <v>153</v>
      </c>
      <c r="BM143" s="104" t="s">
        <v>173</v>
      </c>
    </row>
    <row r="144" spans="2:65" s="8" customFormat="1" ht="24.2" customHeight="1" x14ac:dyDescent="0.2">
      <c r="B144" s="1"/>
      <c r="C144" s="130" t="s">
        <v>174</v>
      </c>
      <c r="D144" s="130" t="s">
        <v>162</v>
      </c>
      <c r="E144" s="131" t="s">
        <v>175</v>
      </c>
      <c r="F144" s="132" t="s">
        <v>176</v>
      </c>
      <c r="G144" s="133" t="s">
        <v>160</v>
      </c>
      <c r="H144" s="134">
        <v>31.5</v>
      </c>
      <c r="I144" s="3"/>
      <c r="J144" s="4"/>
      <c r="K144" s="157">
        <f>ROUND(P144*H144,2)</f>
        <v>0</v>
      </c>
      <c r="L144" s="132" t="s">
        <v>141</v>
      </c>
      <c r="M144" s="108"/>
      <c r="N144" s="109" t="s">
        <v>1</v>
      </c>
      <c r="O144" s="100" t="s">
        <v>40</v>
      </c>
      <c r="P144" s="101">
        <f>I144+J144</f>
        <v>0</v>
      </c>
      <c r="Q144" s="101">
        <f>ROUND(I144*H144,2)</f>
        <v>0</v>
      </c>
      <c r="R144" s="101">
        <f>ROUND(J144*H144,2)</f>
        <v>0</v>
      </c>
      <c r="S144" s="102">
        <v>0</v>
      </c>
      <c r="T144" s="102">
        <f>S144*H144</f>
        <v>0</v>
      </c>
      <c r="U144" s="102">
        <v>3.8999999999999999E-4</v>
      </c>
      <c r="V144" s="102">
        <f>U144*H144</f>
        <v>1.2284999999999999E-2</v>
      </c>
      <c r="W144" s="102">
        <v>0</v>
      </c>
      <c r="X144" s="103">
        <f>W144*H144</f>
        <v>0</v>
      </c>
      <c r="AR144" s="104" t="s">
        <v>165</v>
      </c>
      <c r="AT144" s="104" t="s">
        <v>162</v>
      </c>
      <c r="AU144" s="104" t="s">
        <v>87</v>
      </c>
      <c r="AY144" s="21" t="s">
        <v>134</v>
      </c>
      <c r="BE144" s="105">
        <f>IF(O144="základní",K144,0)</f>
        <v>0</v>
      </c>
      <c r="BF144" s="105">
        <f>IF(O144="snížená",K144,0)</f>
        <v>0</v>
      </c>
      <c r="BG144" s="105">
        <f>IF(O144="zákl. přenesená",K144,0)</f>
        <v>0</v>
      </c>
      <c r="BH144" s="105">
        <f>IF(O144="sníž. přenesená",K144,0)</f>
        <v>0</v>
      </c>
      <c r="BI144" s="105">
        <f>IF(O144="nulová",K144,0)</f>
        <v>0</v>
      </c>
      <c r="BJ144" s="21" t="s">
        <v>85</v>
      </c>
      <c r="BK144" s="105">
        <f>ROUND(P144*H144,2)</f>
        <v>0</v>
      </c>
      <c r="BL144" s="21" t="s">
        <v>153</v>
      </c>
      <c r="BM144" s="104" t="s">
        <v>177</v>
      </c>
    </row>
    <row r="145" spans="2:65" s="10" customFormat="1" x14ac:dyDescent="0.2">
      <c r="B145" s="110"/>
      <c r="C145" s="135"/>
      <c r="D145" s="124" t="s">
        <v>168</v>
      </c>
      <c r="E145" s="135"/>
      <c r="F145" s="136" t="s">
        <v>178</v>
      </c>
      <c r="G145" s="135"/>
      <c r="H145" s="137">
        <v>31.5</v>
      </c>
      <c r="K145" s="135"/>
      <c r="L145" s="135"/>
      <c r="M145" s="110"/>
      <c r="N145" s="111"/>
      <c r="X145" s="112"/>
      <c r="AT145" s="17" t="s">
        <v>168</v>
      </c>
      <c r="AU145" s="17" t="s">
        <v>87</v>
      </c>
      <c r="AV145" s="10" t="s">
        <v>87</v>
      </c>
      <c r="AW145" s="10" t="s">
        <v>3</v>
      </c>
      <c r="AX145" s="10" t="s">
        <v>85</v>
      </c>
      <c r="AY145" s="17" t="s">
        <v>134</v>
      </c>
    </row>
    <row r="146" spans="2:65" s="8" customFormat="1" ht="24.2" customHeight="1" x14ac:dyDescent="0.2">
      <c r="B146" s="1"/>
      <c r="C146" s="118" t="s">
        <v>179</v>
      </c>
      <c r="D146" s="118" t="s">
        <v>137</v>
      </c>
      <c r="E146" s="119" t="s">
        <v>180</v>
      </c>
      <c r="F146" s="120" t="s">
        <v>181</v>
      </c>
      <c r="G146" s="121" t="s">
        <v>152</v>
      </c>
      <c r="H146" s="122">
        <v>400</v>
      </c>
      <c r="I146" s="2"/>
      <c r="J146" s="2"/>
      <c r="K146" s="154">
        <f>ROUND(P146*H146,2)</f>
        <v>0</v>
      </c>
      <c r="L146" s="120" t="s">
        <v>141</v>
      </c>
      <c r="M146" s="1"/>
      <c r="N146" s="99" t="s">
        <v>1</v>
      </c>
      <c r="O146" s="100" t="s">
        <v>40</v>
      </c>
      <c r="P146" s="101">
        <f>I146+J146</f>
        <v>0</v>
      </c>
      <c r="Q146" s="101">
        <f>ROUND(I146*H146,2)</f>
        <v>0</v>
      </c>
      <c r="R146" s="101">
        <f>ROUND(J146*H146,2)</f>
        <v>0</v>
      </c>
      <c r="S146" s="102">
        <v>0.03</v>
      </c>
      <c r="T146" s="102">
        <f>S146*H146</f>
        <v>12</v>
      </c>
      <c r="U146" s="102">
        <v>0</v>
      </c>
      <c r="V146" s="102">
        <f>U146*H146</f>
        <v>0</v>
      </c>
      <c r="W146" s="102">
        <v>0</v>
      </c>
      <c r="X146" s="103">
        <f>W146*H146</f>
        <v>0</v>
      </c>
      <c r="AR146" s="104" t="s">
        <v>153</v>
      </c>
      <c r="AT146" s="104" t="s">
        <v>137</v>
      </c>
      <c r="AU146" s="104" t="s">
        <v>87</v>
      </c>
      <c r="AY146" s="21" t="s">
        <v>134</v>
      </c>
      <c r="BE146" s="105">
        <f>IF(O146="základní",K146,0)</f>
        <v>0</v>
      </c>
      <c r="BF146" s="105">
        <f>IF(O146="snížená",K146,0)</f>
        <v>0</v>
      </c>
      <c r="BG146" s="105">
        <f>IF(O146="zákl. přenesená",K146,0)</f>
        <v>0</v>
      </c>
      <c r="BH146" s="105">
        <f>IF(O146="sníž. přenesená",K146,0)</f>
        <v>0</v>
      </c>
      <c r="BI146" s="105">
        <f>IF(O146="nulová",K146,0)</f>
        <v>0</v>
      </c>
      <c r="BJ146" s="21" t="s">
        <v>85</v>
      </c>
      <c r="BK146" s="105">
        <f>ROUND(P146*H146,2)</f>
        <v>0</v>
      </c>
      <c r="BL146" s="21" t="s">
        <v>153</v>
      </c>
      <c r="BM146" s="104" t="s">
        <v>182</v>
      </c>
    </row>
    <row r="147" spans="2:65" s="8" customFormat="1" ht="24.2" customHeight="1" x14ac:dyDescent="0.2">
      <c r="B147" s="1"/>
      <c r="C147" s="130" t="s">
        <v>183</v>
      </c>
      <c r="D147" s="130" t="s">
        <v>162</v>
      </c>
      <c r="E147" s="131" t="s">
        <v>184</v>
      </c>
      <c r="F147" s="132" t="s">
        <v>185</v>
      </c>
      <c r="G147" s="133" t="s">
        <v>186</v>
      </c>
      <c r="H147" s="134">
        <v>4</v>
      </c>
      <c r="I147" s="3"/>
      <c r="J147" s="4"/>
      <c r="K147" s="157">
        <f>ROUND(P147*H147,2)</f>
        <v>0</v>
      </c>
      <c r="L147" s="132" t="s">
        <v>141</v>
      </c>
      <c r="M147" s="108"/>
      <c r="N147" s="109" t="s">
        <v>1</v>
      </c>
      <c r="O147" s="100" t="s">
        <v>40</v>
      </c>
      <c r="P147" s="101">
        <f>I147+J147</f>
        <v>0</v>
      </c>
      <c r="Q147" s="101">
        <f>ROUND(I147*H147,2)</f>
        <v>0</v>
      </c>
      <c r="R147" s="101">
        <f>ROUND(J147*H147,2)</f>
        <v>0</v>
      </c>
      <c r="S147" s="102">
        <v>0</v>
      </c>
      <c r="T147" s="102">
        <f>S147*H147</f>
        <v>0</v>
      </c>
      <c r="U147" s="102">
        <v>3.16E-3</v>
      </c>
      <c r="V147" s="102">
        <f>U147*H147</f>
        <v>1.264E-2</v>
      </c>
      <c r="W147" s="102">
        <v>0</v>
      </c>
      <c r="X147" s="103">
        <f>W147*H147</f>
        <v>0</v>
      </c>
      <c r="AR147" s="104" t="s">
        <v>165</v>
      </c>
      <c r="AT147" s="104" t="s">
        <v>162</v>
      </c>
      <c r="AU147" s="104" t="s">
        <v>87</v>
      </c>
      <c r="AY147" s="21" t="s">
        <v>134</v>
      </c>
      <c r="BE147" s="105">
        <f>IF(O147="základní",K147,0)</f>
        <v>0</v>
      </c>
      <c r="BF147" s="105">
        <f>IF(O147="snížená",K147,0)</f>
        <v>0</v>
      </c>
      <c r="BG147" s="105">
        <f>IF(O147="zákl. přenesená",K147,0)</f>
        <v>0</v>
      </c>
      <c r="BH147" s="105">
        <f>IF(O147="sníž. přenesená",K147,0)</f>
        <v>0</v>
      </c>
      <c r="BI147" s="105">
        <f>IF(O147="nulová",K147,0)</f>
        <v>0</v>
      </c>
      <c r="BJ147" s="21" t="s">
        <v>85</v>
      </c>
      <c r="BK147" s="105">
        <f>ROUND(P147*H147,2)</f>
        <v>0</v>
      </c>
      <c r="BL147" s="21" t="s">
        <v>153</v>
      </c>
      <c r="BM147" s="104" t="s">
        <v>187</v>
      </c>
    </row>
    <row r="148" spans="2:65" s="8" customFormat="1" ht="33" customHeight="1" x14ac:dyDescent="0.2">
      <c r="B148" s="1"/>
      <c r="C148" s="118" t="s">
        <v>135</v>
      </c>
      <c r="D148" s="118" t="s">
        <v>137</v>
      </c>
      <c r="E148" s="119" t="s">
        <v>188</v>
      </c>
      <c r="F148" s="120" t="s">
        <v>189</v>
      </c>
      <c r="G148" s="121" t="s">
        <v>160</v>
      </c>
      <c r="H148" s="122">
        <v>360</v>
      </c>
      <c r="I148" s="2"/>
      <c r="J148" s="2"/>
      <c r="K148" s="154">
        <f>ROUND(P148*H148,2)</f>
        <v>0</v>
      </c>
      <c r="L148" s="120" t="s">
        <v>141</v>
      </c>
      <c r="M148" s="1"/>
      <c r="N148" s="99" t="s">
        <v>1</v>
      </c>
      <c r="O148" s="100" t="s">
        <v>40</v>
      </c>
      <c r="P148" s="101">
        <f>I148+J148</f>
        <v>0</v>
      </c>
      <c r="Q148" s="101">
        <f>ROUND(I148*H148,2)</f>
        <v>0</v>
      </c>
      <c r="R148" s="101">
        <f>ROUND(J148*H148,2)</f>
        <v>0</v>
      </c>
      <c r="S148" s="102">
        <v>6.7000000000000004E-2</v>
      </c>
      <c r="T148" s="102">
        <f>S148*H148</f>
        <v>24.12</v>
      </c>
      <c r="U148" s="102">
        <v>0</v>
      </c>
      <c r="V148" s="102">
        <f>U148*H148</f>
        <v>0</v>
      </c>
      <c r="W148" s="102">
        <v>0</v>
      </c>
      <c r="X148" s="103">
        <f>W148*H148</f>
        <v>0</v>
      </c>
      <c r="AR148" s="104" t="s">
        <v>153</v>
      </c>
      <c r="AT148" s="104" t="s">
        <v>137</v>
      </c>
      <c r="AU148" s="104" t="s">
        <v>87</v>
      </c>
      <c r="AY148" s="21" t="s">
        <v>134</v>
      </c>
      <c r="BE148" s="105">
        <f>IF(O148="základní",K148,0)</f>
        <v>0</v>
      </c>
      <c r="BF148" s="105">
        <f>IF(O148="snížená",K148,0)</f>
        <v>0</v>
      </c>
      <c r="BG148" s="105">
        <f>IF(O148="zákl. přenesená",K148,0)</f>
        <v>0</v>
      </c>
      <c r="BH148" s="105">
        <f>IF(O148="sníž. přenesená",K148,0)</f>
        <v>0</v>
      </c>
      <c r="BI148" s="105">
        <f>IF(O148="nulová",K148,0)</f>
        <v>0</v>
      </c>
      <c r="BJ148" s="21" t="s">
        <v>85</v>
      </c>
      <c r="BK148" s="105">
        <f>ROUND(P148*H148,2)</f>
        <v>0</v>
      </c>
      <c r="BL148" s="21" t="s">
        <v>153</v>
      </c>
      <c r="BM148" s="104" t="s">
        <v>190</v>
      </c>
    </row>
    <row r="149" spans="2:65" s="10" customFormat="1" x14ac:dyDescent="0.2">
      <c r="B149" s="110"/>
      <c r="C149" s="135"/>
      <c r="D149" s="124" t="s">
        <v>168</v>
      </c>
      <c r="E149" s="138" t="s">
        <v>1</v>
      </c>
      <c r="F149" s="136" t="s">
        <v>191</v>
      </c>
      <c r="G149" s="135"/>
      <c r="H149" s="137">
        <v>360</v>
      </c>
      <c r="K149" s="135"/>
      <c r="L149" s="135"/>
      <c r="M149" s="110"/>
      <c r="N149" s="111"/>
      <c r="X149" s="112"/>
      <c r="AT149" s="17" t="s">
        <v>168</v>
      </c>
      <c r="AU149" s="17" t="s">
        <v>87</v>
      </c>
      <c r="AV149" s="10" t="s">
        <v>87</v>
      </c>
      <c r="AW149" s="10" t="s">
        <v>4</v>
      </c>
      <c r="AX149" s="10" t="s">
        <v>85</v>
      </c>
      <c r="AY149" s="17" t="s">
        <v>134</v>
      </c>
    </row>
    <row r="150" spans="2:65" s="8" customFormat="1" ht="24" x14ac:dyDescent="0.2">
      <c r="B150" s="1"/>
      <c r="C150" s="130" t="s">
        <v>192</v>
      </c>
      <c r="D150" s="130" t="s">
        <v>162</v>
      </c>
      <c r="E150" s="131" t="s">
        <v>193</v>
      </c>
      <c r="F150" s="132" t="s">
        <v>194</v>
      </c>
      <c r="G150" s="133" t="s">
        <v>160</v>
      </c>
      <c r="H150" s="134">
        <v>432</v>
      </c>
      <c r="I150" s="3"/>
      <c r="J150" s="4"/>
      <c r="K150" s="157">
        <f>ROUND(P150*H150,2)</f>
        <v>0</v>
      </c>
      <c r="L150" s="132" t="s">
        <v>141</v>
      </c>
      <c r="M150" s="108"/>
      <c r="N150" s="109" t="s">
        <v>1</v>
      </c>
      <c r="O150" s="100" t="s">
        <v>40</v>
      </c>
      <c r="P150" s="101">
        <f>I150+J150</f>
        <v>0</v>
      </c>
      <c r="Q150" s="101">
        <f>ROUND(I150*H150,2)</f>
        <v>0</v>
      </c>
      <c r="R150" s="101">
        <f>ROUND(J150*H150,2)</f>
        <v>0</v>
      </c>
      <c r="S150" s="102">
        <v>0</v>
      </c>
      <c r="T150" s="102">
        <f>S150*H150</f>
        <v>0</v>
      </c>
      <c r="U150" s="102">
        <v>0</v>
      </c>
      <c r="V150" s="102">
        <f>U150*H150</f>
        <v>0</v>
      </c>
      <c r="W150" s="102">
        <v>0</v>
      </c>
      <c r="X150" s="103">
        <f>W150*H150</f>
        <v>0</v>
      </c>
      <c r="AR150" s="104" t="s">
        <v>165</v>
      </c>
      <c r="AT150" s="104" t="s">
        <v>162</v>
      </c>
      <c r="AU150" s="104" t="s">
        <v>87</v>
      </c>
      <c r="AY150" s="21" t="s">
        <v>134</v>
      </c>
      <c r="BE150" s="105">
        <f>IF(O150="základní",K150,0)</f>
        <v>0</v>
      </c>
      <c r="BF150" s="105">
        <f>IF(O150="snížená",K150,0)</f>
        <v>0</v>
      </c>
      <c r="BG150" s="105">
        <f>IF(O150="zákl. přenesená",K150,0)</f>
        <v>0</v>
      </c>
      <c r="BH150" s="105">
        <f>IF(O150="sníž. přenesená",K150,0)</f>
        <v>0</v>
      </c>
      <c r="BI150" s="105">
        <f>IF(O150="nulová",K150,0)</f>
        <v>0</v>
      </c>
      <c r="BJ150" s="21" t="s">
        <v>85</v>
      </c>
      <c r="BK150" s="105">
        <f>ROUND(P150*H150,2)</f>
        <v>0</v>
      </c>
      <c r="BL150" s="21" t="s">
        <v>153</v>
      </c>
      <c r="BM150" s="104" t="s">
        <v>195</v>
      </c>
    </row>
    <row r="151" spans="2:65" s="8" customFormat="1" ht="39" x14ac:dyDescent="0.2">
      <c r="B151" s="1"/>
      <c r="C151" s="123"/>
      <c r="D151" s="124" t="s">
        <v>144</v>
      </c>
      <c r="E151" s="123"/>
      <c r="F151" s="125" t="s">
        <v>196</v>
      </c>
      <c r="G151" s="123"/>
      <c r="H151" s="123"/>
      <c r="K151" s="123"/>
      <c r="L151" s="123"/>
      <c r="M151" s="1"/>
      <c r="N151" s="106"/>
      <c r="X151" s="107"/>
      <c r="AT151" s="21" t="s">
        <v>144</v>
      </c>
      <c r="AU151" s="21" t="s">
        <v>87</v>
      </c>
    </row>
    <row r="152" spans="2:65" s="10" customFormat="1" x14ac:dyDescent="0.2">
      <c r="B152" s="110"/>
      <c r="C152" s="135"/>
      <c r="D152" s="124" t="s">
        <v>168</v>
      </c>
      <c r="E152" s="135"/>
      <c r="F152" s="136" t="s">
        <v>197</v>
      </c>
      <c r="G152" s="135"/>
      <c r="H152" s="137">
        <v>432</v>
      </c>
      <c r="K152" s="135"/>
      <c r="L152" s="135"/>
      <c r="M152" s="110"/>
      <c r="N152" s="111"/>
      <c r="X152" s="112"/>
      <c r="AT152" s="17" t="s">
        <v>168</v>
      </c>
      <c r="AU152" s="17" t="s">
        <v>87</v>
      </c>
      <c r="AV152" s="10" t="s">
        <v>87</v>
      </c>
      <c r="AW152" s="10" t="s">
        <v>3</v>
      </c>
      <c r="AX152" s="10" t="s">
        <v>85</v>
      </c>
      <c r="AY152" s="17" t="s">
        <v>134</v>
      </c>
    </row>
    <row r="153" spans="2:65" s="8" customFormat="1" ht="24.2" customHeight="1" x14ac:dyDescent="0.2">
      <c r="B153" s="1"/>
      <c r="C153" s="118" t="s">
        <v>198</v>
      </c>
      <c r="D153" s="118" t="s">
        <v>137</v>
      </c>
      <c r="E153" s="119" t="s">
        <v>199</v>
      </c>
      <c r="F153" s="120" t="s">
        <v>200</v>
      </c>
      <c r="G153" s="121" t="s">
        <v>160</v>
      </c>
      <c r="H153" s="122">
        <v>20</v>
      </c>
      <c r="I153" s="2"/>
      <c r="J153" s="2"/>
      <c r="K153" s="154">
        <f>ROUND(P153*H153,2)</f>
        <v>0</v>
      </c>
      <c r="L153" s="120" t="s">
        <v>141</v>
      </c>
      <c r="M153" s="1"/>
      <c r="N153" s="99" t="s">
        <v>1</v>
      </c>
      <c r="O153" s="100" t="s">
        <v>40</v>
      </c>
      <c r="P153" s="101">
        <f>I153+J153</f>
        <v>0</v>
      </c>
      <c r="Q153" s="101">
        <f>ROUND(I153*H153,2)</f>
        <v>0</v>
      </c>
      <c r="R153" s="101">
        <f>ROUND(J153*H153,2)</f>
        <v>0</v>
      </c>
      <c r="S153" s="102">
        <v>0.09</v>
      </c>
      <c r="T153" s="102">
        <f>S153*H153</f>
        <v>1.7999999999999998</v>
      </c>
      <c r="U153" s="102">
        <v>0</v>
      </c>
      <c r="V153" s="102">
        <f>U153*H153</f>
        <v>0</v>
      </c>
      <c r="W153" s="102">
        <v>0</v>
      </c>
      <c r="X153" s="103">
        <f>W153*H153</f>
        <v>0</v>
      </c>
      <c r="AR153" s="104" t="s">
        <v>153</v>
      </c>
      <c r="AT153" s="104" t="s">
        <v>137</v>
      </c>
      <c r="AU153" s="104" t="s">
        <v>87</v>
      </c>
      <c r="AY153" s="21" t="s">
        <v>134</v>
      </c>
      <c r="BE153" s="105">
        <f>IF(O153="základní",K153,0)</f>
        <v>0</v>
      </c>
      <c r="BF153" s="105">
        <f>IF(O153="snížená",K153,0)</f>
        <v>0</v>
      </c>
      <c r="BG153" s="105">
        <f>IF(O153="zákl. přenesená",K153,0)</f>
        <v>0</v>
      </c>
      <c r="BH153" s="105">
        <f>IF(O153="sníž. přenesená",K153,0)</f>
        <v>0</v>
      </c>
      <c r="BI153" s="105">
        <f>IF(O153="nulová",K153,0)</f>
        <v>0</v>
      </c>
      <c r="BJ153" s="21" t="s">
        <v>85</v>
      </c>
      <c r="BK153" s="105">
        <f>ROUND(P153*H153,2)</f>
        <v>0</v>
      </c>
      <c r="BL153" s="21" t="s">
        <v>153</v>
      </c>
      <c r="BM153" s="104" t="s">
        <v>201</v>
      </c>
    </row>
    <row r="154" spans="2:65" s="8" customFormat="1" ht="44.25" customHeight="1" x14ac:dyDescent="0.2">
      <c r="B154" s="1"/>
      <c r="C154" s="130" t="s">
        <v>9</v>
      </c>
      <c r="D154" s="130" t="s">
        <v>162</v>
      </c>
      <c r="E154" s="131" t="s">
        <v>202</v>
      </c>
      <c r="F154" s="132" t="s">
        <v>203</v>
      </c>
      <c r="G154" s="133" t="s">
        <v>160</v>
      </c>
      <c r="H154" s="134">
        <v>23</v>
      </c>
      <c r="I154" s="3"/>
      <c r="J154" s="4"/>
      <c r="K154" s="157">
        <f>ROUND(P154*H154,2)</f>
        <v>0</v>
      </c>
      <c r="L154" s="132" t="s">
        <v>141</v>
      </c>
      <c r="M154" s="108"/>
      <c r="N154" s="109" t="s">
        <v>1</v>
      </c>
      <c r="O154" s="100" t="s">
        <v>40</v>
      </c>
      <c r="P154" s="101">
        <f>I154+J154</f>
        <v>0</v>
      </c>
      <c r="Q154" s="101">
        <f>ROUND(I154*H154,2)</f>
        <v>0</v>
      </c>
      <c r="R154" s="101">
        <f>ROUND(J154*H154,2)</f>
        <v>0</v>
      </c>
      <c r="S154" s="102">
        <v>0</v>
      </c>
      <c r="T154" s="102">
        <f>S154*H154</f>
        <v>0</v>
      </c>
      <c r="U154" s="102">
        <v>1.6000000000000001E-4</v>
      </c>
      <c r="V154" s="102">
        <f>U154*H154</f>
        <v>3.6800000000000001E-3</v>
      </c>
      <c r="W154" s="102">
        <v>0</v>
      </c>
      <c r="X154" s="103">
        <f>W154*H154</f>
        <v>0</v>
      </c>
      <c r="AR154" s="104" t="s">
        <v>165</v>
      </c>
      <c r="AT154" s="104" t="s">
        <v>162</v>
      </c>
      <c r="AU154" s="104" t="s">
        <v>87</v>
      </c>
      <c r="AY154" s="21" t="s">
        <v>134</v>
      </c>
      <c r="BE154" s="105">
        <f>IF(O154="základní",K154,0)</f>
        <v>0</v>
      </c>
      <c r="BF154" s="105">
        <f>IF(O154="snížená",K154,0)</f>
        <v>0</v>
      </c>
      <c r="BG154" s="105">
        <f>IF(O154="zákl. přenesená",K154,0)</f>
        <v>0</v>
      </c>
      <c r="BH154" s="105">
        <f>IF(O154="sníž. přenesená",K154,0)</f>
        <v>0</v>
      </c>
      <c r="BI154" s="105">
        <f>IF(O154="nulová",K154,0)</f>
        <v>0</v>
      </c>
      <c r="BJ154" s="21" t="s">
        <v>85</v>
      </c>
      <c r="BK154" s="105">
        <f>ROUND(P154*H154,2)</f>
        <v>0</v>
      </c>
      <c r="BL154" s="21" t="s">
        <v>153</v>
      </c>
      <c r="BM154" s="104" t="s">
        <v>204</v>
      </c>
    </row>
    <row r="155" spans="2:65" s="8" customFormat="1" ht="48.75" x14ac:dyDescent="0.2">
      <c r="B155" s="1"/>
      <c r="C155" s="123"/>
      <c r="D155" s="124" t="s">
        <v>144</v>
      </c>
      <c r="E155" s="123"/>
      <c r="F155" s="125" t="s">
        <v>205</v>
      </c>
      <c r="G155" s="123"/>
      <c r="H155" s="123"/>
      <c r="K155" s="123"/>
      <c r="L155" s="123"/>
      <c r="M155" s="1"/>
      <c r="N155" s="106"/>
      <c r="X155" s="107"/>
      <c r="AT155" s="21" t="s">
        <v>144</v>
      </c>
      <c r="AU155" s="21" t="s">
        <v>87</v>
      </c>
    </row>
    <row r="156" spans="2:65" s="10" customFormat="1" x14ac:dyDescent="0.2">
      <c r="B156" s="110"/>
      <c r="C156" s="135"/>
      <c r="D156" s="124" t="s">
        <v>168</v>
      </c>
      <c r="E156" s="135"/>
      <c r="F156" s="136" t="s">
        <v>206</v>
      </c>
      <c r="G156" s="135"/>
      <c r="H156" s="137">
        <v>23</v>
      </c>
      <c r="K156" s="135"/>
      <c r="L156" s="135"/>
      <c r="M156" s="110"/>
      <c r="N156" s="111"/>
      <c r="X156" s="112"/>
      <c r="AT156" s="17" t="s">
        <v>168</v>
      </c>
      <c r="AU156" s="17" t="s">
        <v>87</v>
      </c>
      <c r="AV156" s="10" t="s">
        <v>87</v>
      </c>
      <c r="AW156" s="10" t="s">
        <v>3</v>
      </c>
      <c r="AX156" s="10" t="s">
        <v>85</v>
      </c>
      <c r="AY156" s="17" t="s">
        <v>134</v>
      </c>
    </row>
    <row r="157" spans="2:65" s="8" customFormat="1" ht="24.2" customHeight="1" x14ac:dyDescent="0.2">
      <c r="B157" s="1"/>
      <c r="C157" s="118" t="s">
        <v>207</v>
      </c>
      <c r="D157" s="118" t="s">
        <v>137</v>
      </c>
      <c r="E157" s="119" t="s">
        <v>208</v>
      </c>
      <c r="F157" s="120" t="s">
        <v>209</v>
      </c>
      <c r="G157" s="121" t="s">
        <v>160</v>
      </c>
      <c r="H157" s="122">
        <v>40</v>
      </c>
      <c r="I157" s="2"/>
      <c r="J157" s="2"/>
      <c r="K157" s="154">
        <f>ROUND(P157*H157,2)</f>
        <v>0</v>
      </c>
      <c r="L157" s="120" t="s">
        <v>141</v>
      </c>
      <c r="M157" s="1"/>
      <c r="N157" s="99" t="s">
        <v>1</v>
      </c>
      <c r="O157" s="100" t="s">
        <v>40</v>
      </c>
      <c r="P157" s="101">
        <f>I157+J157</f>
        <v>0</v>
      </c>
      <c r="Q157" s="101">
        <f>ROUND(I157*H157,2)</f>
        <v>0</v>
      </c>
      <c r="R157" s="101">
        <f>ROUND(J157*H157,2)</f>
        <v>0</v>
      </c>
      <c r="S157" s="102">
        <v>0.09</v>
      </c>
      <c r="T157" s="102">
        <f>S157*H157</f>
        <v>3.5999999999999996</v>
      </c>
      <c r="U157" s="102">
        <v>0</v>
      </c>
      <c r="V157" s="102">
        <f>U157*H157</f>
        <v>0</v>
      </c>
      <c r="W157" s="102">
        <v>0</v>
      </c>
      <c r="X157" s="103">
        <f>W157*H157</f>
        <v>0</v>
      </c>
      <c r="AR157" s="104" t="s">
        <v>153</v>
      </c>
      <c r="AT157" s="104" t="s">
        <v>137</v>
      </c>
      <c r="AU157" s="104" t="s">
        <v>87</v>
      </c>
      <c r="AY157" s="21" t="s">
        <v>134</v>
      </c>
      <c r="BE157" s="105">
        <f>IF(O157="základní",K157,0)</f>
        <v>0</v>
      </c>
      <c r="BF157" s="105">
        <f>IF(O157="snížená",K157,0)</f>
        <v>0</v>
      </c>
      <c r="BG157" s="105">
        <f>IF(O157="zákl. přenesená",K157,0)</f>
        <v>0</v>
      </c>
      <c r="BH157" s="105">
        <f>IF(O157="sníž. přenesená",K157,0)</f>
        <v>0</v>
      </c>
      <c r="BI157" s="105">
        <f>IF(O157="nulová",K157,0)</f>
        <v>0</v>
      </c>
      <c r="BJ157" s="21" t="s">
        <v>85</v>
      </c>
      <c r="BK157" s="105">
        <f>ROUND(P157*H157,2)</f>
        <v>0</v>
      </c>
      <c r="BL157" s="21" t="s">
        <v>153</v>
      </c>
      <c r="BM157" s="104" t="s">
        <v>210</v>
      </c>
    </row>
    <row r="158" spans="2:65" s="8" customFormat="1" ht="24.2" customHeight="1" x14ac:dyDescent="0.2">
      <c r="B158" s="1"/>
      <c r="C158" s="130" t="s">
        <v>211</v>
      </c>
      <c r="D158" s="130" t="s">
        <v>162</v>
      </c>
      <c r="E158" s="131" t="s">
        <v>212</v>
      </c>
      <c r="F158" s="132" t="s">
        <v>213</v>
      </c>
      <c r="G158" s="133" t="s">
        <v>160</v>
      </c>
      <c r="H158" s="134">
        <v>46</v>
      </c>
      <c r="I158" s="3"/>
      <c r="J158" s="4"/>
      <c r="K158" s="157">
        <f>ROUND(P158*H158,2)</f>
        <v>0</v>
      </c>
      <c r="L158" s="132" t="s">
        <v>141</v>
      </c>
      <c r="M158" s="108"/>
      <c r="N158" s="109" t="s">
        <v>1</v>
      </c>
      <c r="O158" s="100" t="s">
        <v>40</v>
      </c>
      <c r="P158" s="101">
        <f>I158+J158</f>
        <v>0</v>
      </c>
      <c r="Q158" s="101">
        <f>ROUND(I158*H158,2)</f>
        <v>0</v>
      </c>
      <c r="R158" s="101">
        <f>ROUND(J158*H158,2)</f>
        <v>0</v>
      </c>
      <c r="S158" s="102">
        <v>0</v>
      </c>
      <c r="T158" s="102">
        <f>S158*H158</f>
        <v>0</v>
      </c>
      <c r="U158" s="102">
        <v>1.6000000000000001E-4</v>
      </c>
      <c r="V158" s="102">
        <f>U158*H158</f>
        <v>7.3600000000000002E-3</v>
      </c>
      <c r="W158" s="102">
        <v>0</v>
      </c>
      <c r="X158" s="103">
        <f>W158*H158</f>
        <v>0</v>
      </c>
      <c r="AR158" s="104" t="s">
        <v>165</v>
      </c>
      <c r="AT158" s="104" t="s">
        <v>162</v>
      </c>
      <c r="AU158" s="104" t="s">
        <v>87</v>
      </c>
      <c r="AY158" s="21" t="s">
        <v>134</v>
      </c>
      <c r="BE158" s="105">
        <f>IF(O158="základní",K158,0)</f>
        <v>0</v>
      </c>
      <c r="BF158" s="105">
        <f>IF(O158="snížená",K158,0)</f>
        <v>0</v>
      </c>
      <c r="BG158" s="105">
        <f>IF(O158="zákl. přenesená",K158,0)</f>
        <v>0</v>
      </c>
      <c r="BH158" s="105">
        <f>IF(O158="sníž. přenesená",K158,0)</f>
        <v>0</v>
      </c>
      <c r="BI158" s="105">
        <f>IF(O158="nulová",K158,0)</f>
        <v>0</v>
      </c>
      <c r="BJ158" s="21" t="s">
        <v>85</v>
      </c>
      <c r="BK158" s="105">
        <f>ROUND(P158*H158,2)</f>
        <v>0</v>
      </c>
      <c r="BL158" s="21" t="s">
        <v>153</v>
      </c>
      <c r="BM158" s="104" t="s">
        <v>214</v>
      </c>
    </row>
    <row r="159" spans="2:65" s="8" customFormat="1" ht="19.5" x14ac:dyDescent="0.2">
      <c r="B159" s="1"/>
      <c r="C159" s="123"/>
      <c r="D159" s="124" t="s">
        <v>144</v>
      </c>
      <c r="E159" s="123"/>
      <c r="F159" s="125" t="s">
        <v>215</v>
      </c>
      <c r="G159" s="123"/>
      <c r="H159" s="123"/>
      <c r="K159" s="123"/>
      <c r="L159" s="123"/>
      <c r="M159" s="1"/>
      <c r="N159" s="106"/>
      <c r="X159" s="107"/>
      <c r="AT159" s="21" t="s">
        <v>144</v>
      </c>
      <c r="AU159" s="21" t="s">
        <v>87</v>
      </c>
    </row>
    <row r="160" spans="2:65" s="10" customFormat="1" x14ac:dyDescent="0.2">
      <c r="B160" s="110"/>
      <c r="C160" s="135"/>
      <c r="D160" s="124" t="s">
        <v>168</v>
      </c>
      <c r="E160" s="135"/>
      <c r="F160" s="136" t="s">
        <v>216</v>
      </c>
      <c r="G160" s="135"/>
      <c r="H160" s="137">
        <v>46</v>
      </c>
      <c r="K160" s="135"/>
      <c r="L160" s="135"/>
      <c r="M160" s="110"/>
      <c r="N160" s="111"/>
      <c r="X160" s="112"/>
      <c r="AT160" s="17" t="s">
        <v>168</v>
      </c>
      <c r="AU160" s="17" t="s">
        <v>87</v>
      </c>
      <c r="AV160" s="10" t="s">
        <v>87</v>
      </c>
      <c r="AW160" s="10" t="s">
        <v>3</v>
      </c>
      <c r="AX160" s="10" t="s">
        <v>85</v>
      </c>
      <c r="AY160" s="17" t="s">
        <v>134</v>
      </c>
    </row>
    <row r="161" spans="2:65" s="8" customFormat="1" ht="24.2" customHeight="1" x14ac:dyDescent="0.2">
      <c r="B161" s="1"/>
      <c r="C161" s="118" t="s">
        <v>217</v>
      </c>
      <c r="D161" s="118" t="s">
        <v>137</v>
      </c>
      <c r="E161" s="119" t="s">
        <v>218</v>
      </c>
      <c r="F161" s="120" t="s">
        <v>219</v>
      </c>
      <c r="G161" s="121" t="s">
        <v>160</v>
      </c>
      <c r="H161" s="122">
        <v>10</v>
      </c>
      <c r="I161" s="2"/>
      <c r="J161" s="2"/>
      <c r="K161" s="154">
        <f>ROUND(P161*H161,2)</f>
        <v>0</v>
      </c>
      <c r="L161" s="120" t="s">
        <v>141</v>
      </c>
      <c r="M161" s="1"/>
      <c r="N161" s="99" t="s">
        <v>1</v>
      </c>
      <c r="O161" s="100" t="s">
        <v>40</v>
      </c>
      <c r="P161" s="101">
        <f>I161+J161</f>
        <v>0</v>
      </c>
      <c r="Q161" s="101">
        <f>ROUND(I161*H161,2)</f>
        <v>0</v>
      </c>
      <c r="R161" s="101">
        <f>ROUND(J161*H161,2)</f>
        <v>0</v>
      </c>
      <c r="S161" s="102">
        <v>9.6000000000000002E-2</v>
      </c>
      <c r="T161" s="102">
        <f>S161*H161</f>
        <v>0.96</v>
      </c>
      <c r="U161" s="102">
        <v>0</v>
      </c>
      <c r="V161" s="102">
        <f>U161*H161</f>
        <v>0</v>
      </c>
      <c r="W161" s="102">
        <v>0</v>
      </c>
      <c r="X161" s="103">
        <f>W161*H161</f>
        <v>0</v>
      </c>
      <c r="AR161" s="104" t="s">
        <v>153</v>
      </c>
      <c r="AT161" s="104" t="s">
        <v>137</v>
      </c>
      <c r="AU161" s="104" t="s">
        <v>87</v>
      </c>
      <c r="AY161" s="21" t="s">
        <v>134</v>
      </c>
      <c r="BE161" s="105">
        <f>IF(O161="základní",K161,0)</f>
        <v>0</v>
      </c>
      <c r="BF161" s="105">
        <f>IF(O161="snížená",K161,0)</f>
        <v>0</v>
      </c>
      <c r="BG161" s="105">
        <f>IF(O161="zákl. přenesená",K161,0)</f>
        <v>0</v>
      </c>
      <c r="BH161" s="105">
        <f>IF(O161="sníž. přenesená",K161,0)</f>
        <v>0</v>
      </c>
      <c r="BI161" s="105">
        <f>IF(O161="nulová",K161,0)</f>
        <v>0</v>
      </c>
      <c r="BJ161" s="21" t="s">
        <v>85</v>
      </c>
      <c r="BK161" s="105">
        <f>ROUND(P161*H161,2)</f>
        <v>0</v>
      </c>
      <c r="BL161" s="21" t="s">
        <v>153</v>
      </c>
      <c r="BM161" s="104" t="s">
        <v>220</v>
      </c>
    </row>
    <row r="162" spans="2:65" s="8" customFormat="1" ht="24.2" customHeight="1" x14ac:dyDescent="0.2">
      <c r="B162" s="1"/>
      <c r="C162" s="130" t="s">
        <v>153</v>
      </c>
      <c r="D162" s="130" t="s">
        <v>162</v>
      </c>
      <c r="E162" s="131" t="s">
        <v>221</v>
      </c>
      <c r="F162" s="132" t="s">
        <v>222</v>
      </c>
      <c r="G162" s="133" t="s">
        <v>160</v>
      </c>
      <c r="H162" s="134">
        <v>11.5</v>
      </c>
      <c r="I162" s="3"/>
      <c r="J162" s="4"/>
      <c r="K162" s="157">
        <f>ROUND(P162*H162,2)</f>
        <v>0</v>
      </c>
      <c r="L162" s="132" t="s">
        <v>141</v>
      </c>
      <c r="M162" s="108"/>
      <c r="N162" s="109" t="s">
        <v>1</v>
      </c>
      <c r="O162" s="100" t="s">
        <v>40</v>
      </c>
      <c r="P162" s="101">
        <f>I162+J162</f>
        <v>0</v>
      </c>
      <c r="Q162" s="101">
        <f>ROUND(I162*H162,2)</f>
        <v>0</v>
      </c>
      <c r="R162" s="101">
        <f>ROUND(J162*H162,2)</f>
        <v>0</v>
      </c>
      <c r="S162" s="102">
        <v>0</v>
      </c>
      <c r="T162" s="102">
        <f>S162*H162</f>
        <v>0</v>
      </c>
      <c r="U162" s="102">
        <v>5.2999999999999998E-4</v>
      </c>
      <c r="V162" s="102">
        <f>U162*H162</f>
        <v>6.0949999999999997E-3</v>
      </c>
      <c r="W162" s="102">
        <v>0</v>
      </c>
      <c r="X162" s="103">
        <f>W162*H162</f>
        <v>0</v>
      </c>
      <c r="AR162" s="104" t="s">
        <v>165</v>
      </c>
      <c r="AT162" s="104" t="s">
        <v>162</v>
      </c>
      <c r="AU162" s="104" t="s">
        <v>87</v>
      </c>
      <c r="AY162" s="21" t="s">
        <v>134</v>
      </c>
      <c r="BE162" s="105">
        <f>IF(O162="základní",K162,0)</f>
        <v>0</v>
      </c>
      <c r="BF162" s="105">
        <f>IF(O162="snížená",K162,0)</f>
        <v>0</v>
      </c>
      <c r="BG162" s="105">
        <f>IF(O162="zákl. přenesená",K162,0)</f>
        <v>0</v>
      </c>
      <c r="BH162" s="105">
        <f>IF(O162="sníž. přenesená",K162,0)</f>
        <v>0</v>
      </c>
      <c r="BI162" s="105">
        <f>IF(O162="nulová",K162,0)</f>
        <v>0</v>
      </c>
      <c r="BJ162" s="21" t="s">
        <v>85</v>
      </c>
      <c r="BK162" s="105">
        <f>ROUND(P162*H162,2)</f>
        <v>0</v>
      </c>
      <c r="BL162" s="21" t="s">
        <v>153</v>
      </c>
      <c r="BM162" s="104" t="s">
        <v>223</v>
      </c>
    </row>
    <row r="163" spans="2:65" s="8" customFormat="1" ht="19.5" x14ac:dyDescent="0.2">
      <c r="B163" s="1"/>
      <c r="C163" s="123"/>
      <c r="D163" s="124" t="s">
        <v>144</v>
      </c>
      <c r="E163" s="123"/>
      <c r="F163" s="125" t="s">
        <v>224</v>
      </c>
      <c r="G163" s="123"/>
      <c r="H163" s="123"/>
      <c r="K163" s="123"/>
      <c r="L163" s="123"/>
      <c r="M163" s="1"/>
      <c r="N163" s="106"/>
      <c r="X163" s="107"/>
      <c r="AT163" s="21" t="s">
        <v>144</v>
      </c>
      <c r="AU163" s="21" t="s">
        <v>87</v>
      </c>
    </row>
    <row r="164" spans="2:65" s="10" customFormat="1" x14ac:dyDescent="0.2">
      <c r="B164" s="110"/>
      <c r="C164" s="135"/>
      <c r="D164" s="124" t="s">
        <v>168</v>
      </c>
      <c r="E164" s="135"/>
      <c r="F164" s="136" t="s">
        <v>225</v>
      </c>
      <c r="G164" s="135"/>
      <c r="H164" s="137">
        <v>11.5</v>
      </c>
      <c r="K164" s="135"/>
      <c r="L164" s="135"/>
      <c r="M164" s="110"/>
      <c r="N164" s="111"/>
      <c r="X164" s="112"/>
      <c r="AT164" s="17" t="s">
        <v>168</v>
      </c>
      <c r="AU164" s="17" t="s">
        <v>87</v>
      </c>
      <c r="AV164" s="10" t="s">
        <v>87</v>
      </c>
      <c r="AW164" s="10" t="s">
        <v>3</v>
      </c>
      <c r="AX164" s="10" t="s">
        <v>85</v>
      </c>
      <c r="AY164" s="17" t="s">
        <v>134</v>
      </c>
    </row>
    <row r="165" spans="2:65" s="8" customFormat="1" ht="24.2" customHeight="1" x14ac:dyDescent="0.2">
      <c r="B165" s="1"/>
      <c r="C165" s="118" t="s">
        <v>226</v>
      </c>
      <c r="D165" s="118" t="s">
        <v>137</v>
      </c>
      <c r="E165" s="119" t="s">
        <v>227</v>
      </c>
      <c r="F165" s="120" t="s">
        <v>228</v>
      </c>
      <c r="G165" s="121" t="s">
        <v>152</v>
      </c>
      <c r="H165" s="122">
        <v>10</v>
      </c>
      <c r="I165" s="2"/>
      <c r="J165" s="2"/>
      <c r="K165" s="154">
        <f>ROUND(P165*H165,2)</f>
        <v>0</v>
      </c>
      <c r="L165" s="120" t="s">
        <v>141</v>
      </c>
      <c r="M165" s="1"/>
      <c r="N165" s="99" t="s">
        <v>1</v>
      </c>
      <c r="O165" s="100" t="s">
        <v>40</v>
      </c>
      <c r="P165" s="101">
        <f>I165+J165</f>
        <v>0</v>
      </c>
      <c r="Q165" s="101">
        <f>ROUND(I165*H165,2)</f>
        <v>0</v>
      </c>
      <c r="R165" s="101">
        <f>ROUND(J165*H165,2)</f>
        <v>0</v>
      </c>
      <c r="S165" s="102">
        <v>0.498</v>
      </c>
      <c r="T165" s="102">
        <f>S165*H165</f>
        <v>4.9800000000000004</v>
      </c>
      <c r="U165" s="102">
        <v>0</v>
      </c>
      <c r="V165" s="102">
        <f>U165*H165</f>
        <v>0</v>
      </c>
      <c r="W165" s="102">
        <v>0</v>
      </c>
      <c r="X165" s="103">
        <f>W165*H165</f>
        <v>0</v>
      </c>
      <c r="AR165" s="104" t="s">
        <v>153</v>
      </c>
      <c r="AT165" s="104" t="s">
        <v>137</v>
      </c>
      <c r="AU165" s="104" t="s">
        <v>87</v>
      </c>
      <c r="AY165" s="21" t="s">
        <v>134</v>
      </c>
      <c r="BE165" s="105">
        <f>IF(O165="základní",K165,0)</f>
        <v>0</v>
      </c>
      <c r="BF165" s="105">
        <f>IF(O165="snížená",K165,0)</f>
        <v>0</v>
      </c>
      <c r="BG165" s="105">
        <f>IF(O165="zákl. přenesená",K165,0)</f>
        <v>0</v>
      </c>
      <c r="BH165" s="105">
        <f>IF(O165="sníž. přenesená",K165,0)</f>
        <v>0</v>
      </c>
      <c r="BI165" s="105">
        <f>IF(O165="nulová",K165,0)</f>
        <v>0</v>
      </c>
      <c r="BJ165" s="21" t="s">
        <v>85</v>
      </c>
      <c r="BK165" s="105">
        <f>ROUND(P165*H165,2)</f>
        <v>0</v>
      </c>
      <c r="BL165" s="21" t="s">
        <v>153</v>
      </c>
      <c r="BM165" s="104" t="s">
        <v>229</v>
      </c>
    </row>
    <row r="166" spans="2:65" s="8" customFormat="1" ht="24.2" customHeight="1" x14ac:dyDescent="0.2">
      <c r="B166" s="1"/>
      <c r="C166" s="130" t="s">
        <v>230</v>
      </c>
      <c r="D166" s="130" t="s">
        <v>162</v>
      </c>
      <c r="E166" s="131" t="s">
        <v>231</v>
      </c>
      <c r="F166" s="132" t="s">
        <v>232</v>
      </c>
      <c r="G166" s="133" t="s">
        <v>152</v>
      </c>
      <c r="H166" s="134">
        <v>10</v>
      </c>
      <c r="I166" s="3"/>
      <c r="J166" s="4"/>
      <c r="K166" s="157">
        <f>ROUND(P166*H166,2)</f>
        <v>0</v>
      </c>
      <c r="L166" s="132" t="s">
        <v>141</v>
      </c>
      <c r="M166" s="108"/>
      <c r="N166" s="109" t="s">
        <v>1</v>
      </c>
      <c r="O166" s="100" t="s">
        <v>40</v>
      </c>
      <c r="P166" s="101">
        <f>I166+J166</f>
        <v>0</v>
      </c>
      <c r="Q166" s="101">
        <f>ROUND(I166*H166,2)</f>
        <v>0</v>
      </c>
      <c r="R166" s="101">
        <f>ROUND(J166*H166,2)</f>
        <v>0</v>
      </c>
      <c r="S166" s="102">
        <v>0</v>
      </c>
      <c r="T166" s="102">
        <f>S166*H166</f>
        <v>0</v>
      </c>
      <c r="U166" s="102">
        <v>0</v>
      </c>
      <c r="V166" s="102">
        <f>U166*H166</f>
        <v>0</v>
      </c>
      <c r="W166" s="102">
        <v>0</v>
      </c>
      <c r="X166" s="103">
        <f>W166*H166</f>
        <v>0</v>
      </c>
      <c r="AR166" s="104" t="s">
        <v>165</v>
      </c>
      <c r="AT166" s="104" t="s">
        <v>162</v>
      </c>
      <c r="AU166" s="104" t="s">
        <v>87</v>
      </c>
      <c r="AY166" s="21" t="s">
        <v>134</v>
      </c>
      <c r="BE166" s="105">
        <f>IF(O166="základní",K166,0)</f>
        <v>0</v>
      </c>
      <c r="BF166" s="105">
        <f>IF(O166="snížená",K166,0)</f>
        <v>0</v>
      </c>
      <c r="BG166" s="105">
        <f>IF(O166="zákl. přenesená",K166,0)</f>
        <v>0</v>
      </c>
      <c r="BH166" s="105">
        <f>IF(O166="sníž. přenesená",K166,0)</f>
        <v>0</v>
      </c>
      <c r="BI166" s="105">
        <f>IF(O166="nulová",K166,0)</f>
        <v>0</v>
      </c>
      <c r="BJ166" s="21" t="s">
        <v>85</v>
      </c>
      <c r="BK166" s="105">
        <f>ROUND(P166*H166,2)</f>
        <v>0</v>
      </c>
      <c r="BL166" s="21" t="s">
        <v>153</v>
      </c>
      <c r="BM166" s="104" t="s">
        <v>233</v>
      </c>
    </row>
    <row r="167" spans="2:65" s="8" customFormat="1" ht="24.2" customHeight="1" x14ac:dyDescent="0.2">
      <c r="B167" s="1"/>
      <c r="C167" s="118" t="s">
        <v>234</v>
      </c>
      <c r="D167" s="118" t="s">
        <v>137</v>
      </c>
      <c r="E167" s="119" t="s">
        <v>235</v>
      </c>
      <c r="F167" s="120" t="s">
        <v>236</v>
      </c>
      <c r="G167" s="121" t="s">
        <v>152</v>
      </c>
      <c r="H167" s="122">
        <v>20</v>
      </c>
      <c r="I167" s="2"/>
      <c r="J167" s="2"/>
      <c r="K167" s="154">
        <f>ROUND(P167*H167,2)</f>
        <v>0</v>
      </c>
      <c r="L167" s="120" t="s">
        <v>141</v>
      </c>
      <c r="M167" s="1"/>
      <c r="N167" s="99" t="s">
        <v>1</v>
      </c>
      <c r="O167" s="100" t="s">
        <v>40</v>
      </c>
      <c r="P167" s="101">
        <f>I167+J167</f>
        <v>0</v>
      </c>
      <c r="Q167" s="101">
        <f>ROUND(I167*H167,2)</f>
        <v>0</v>
      </c>
      <c r="R167" s="101">
        <f>ROUND(J167*H167,2)</f>
        <v>0</v>
      </c>
      <c r="S167" s="102">
        <v>9.8000000000000004E-2</v>
      </c>
      <c r="T167" s="102">
        <f>S167*H167</f>
        <v>1.96</v>
      </c>
      <c r="U167" s="102">
        <v>0</v>
      </c>
      <c r="V167" s="102">
        <f>U167*H167</f>
        <v>0</v>
      </c>
      <c r="W167" s="102">
        <v>0</v>
      </c>
      <c r="X167" s="103">
        <f>W167*H167</f>
        <v>0</v>
      </c>
      <c r="AR167" s="104" t="s">
        <v>153</v>
      </c>
      <c r="AT167" s="104" t="s">
        <v>137</v>
      </c>
      <c r="AU167" s="104" t="s">
        <v>87</v>
      </c>
      <c r="AY167" s="21" t="s">
        <v>134</v>
      </c>
      <c r="BE167" s="105">
        <f>IF(O167="základní",K167,0)</f>
        <v>0</v>
      </c>
      <c r="BF167" s="105">
        <f>IF(O167="snížená",K167,0)</f>
        <v>0</v>
      </c>
      <c r="BG167" s="105">
        <f>IF(O167="zákl. přenesená",K167,0)</f>
        <v>0</v>
      </c>
      <c r="BH167" s="105">
        <f>IF(O167="sníž. přenesená",K167,0)</f>
        <v>0</v>
      </c>
      <c r="BI167" s="105">
        <f>IF(O167="nulová",K167,0)</f>
        <v>0</v>
      </c>
      <c r="BJ167" s="21" t="s">
        <v>85</v>
      </c>
      <c r="BK167" s="105">
        <f>ROUND(P167*H167,2)</f>
        <v>0</v>
      </c>
      <c r="BL167" s="21" t="s">
        <v>153</v>
      </c>
      <c r="BM167" s="104" t="s">
        <v>237</v>
      </c>
    </row>
    <row r="168" spans="2:65" s="10" customFormat="1" x14ac:dyDescent="0.2">
      <c r="B168" s="110"/>
      <c r="C168" s="135"/>
      <c r="D168" s="124" t="s">
        <v>168</v>
      </c>
      <c r="E168" s="138" t="s">
        <v>1</v>
      </c>
      <c r="F168" s="136" t="s">
        <v>238</v>
      </c>
      <c r="G168" s="135"/>
      <c r="H168" s="137">
        <v>20</v>
      </c>
      <c r="K168" s="135"/>
      <c r="L168" s="135"/>
      <c r="M168" s="110"/>
      <c r="N168" s="111"/>
      <c r="X168" s="112"/>
      <c r="AT168" s="17" t="s">
        <v>168</v>
      </c>
      <c r="AU168" s="17" t="s">
        <v>87</v>
      </c>
      <c r="AV168" s="10" t="s">
        <v>87</v>
      </c>
      <c r="AW168" s="10" t="s">
        <v>4</v>
      </c>
      <c r="AX168" s="10" t="s">
        <v>85</v>
      </c>
      <c r="AY168" s="17" t="s">
        <v>134</v>
      </c>
    </row>
    <row r="169" spans="2:65" s="8" customFormat="1" ht="24" x14ac:dyDescent="0.2">
      <c r="B169" s="1"/>
      <c r="C169" s="130" t="s">
        <v>239</v>
      </c>
      <c r="D169" s="130" t="s">
        <v>162</v>
      </c>
      <c r="E169" s="131" t="s">
        <v>240</v>
      </c>
      <c r="F169" s="132" t="s">
        <v>241</v>
      </c>
      <c r="G169" s="133" t="s">
        <v>152</v>
      </c>
      <c r="H169" s="134">
        <v>20</v>
      </c>
      <c r="I169" s="3"/>
      <c r="J169" s="4"/>
      <c r="K169" s="157">
        <f>ROUND(P169*H169,2)</f>
        <v>0</v>
      </c>
      <c r="L169" s="132" t="s">
        <v>141</v>
      </c>
      <c r="M169" s="108"/>
      <c r="N169" s="109" t="s">
        <v>1</v>
      </c>
      <c r="O169" s="100" t="s">
        <v>40</v>
      </c>
      <c r="P169" s="101">
        <f>I169+J169</f>
        <v>0</v>
      </c>
      <c r="Q169" s="101">
        <f>ROUND(I169*H169,2)</f>
        <v>0</v>
      </c>
      <c r="R169" s="101">
        <f>ROUND(J169*H169,2)</f>
        <v>0</v>
      </c>
      <c r="S169" s="102">
        <v>0</v>
      </c>
      <c r="T169" s="102">
        <f>S169*H169</f>
        <v>0</v>
      </c>
      <c r="U169" s="102">
        <v>1.0000000000000001E-5</v>
      </c>
      <c r="V169" s="102">
        <f>U169*H169</f>
        <v>2.0000000000000001E-4</v>
      </c>
      <c r="W169" s="102">
        <v>0</v>
      </c>
      <c r="X169" s="103">
        <f>W169*H169</f>
        <v>0</v>
      </c>
      <c r="AR169" s="104" t="s">
        <v>165</v>
      </c>
      <c r="AT169" s="104" t="s">
        <v>162</v>
      </c>
      <c r="AU169" s="104" t="s">
        <v>87</v>
      </c>
      <c r="AY169" s="21" t="s">
        <v>134</v>
      </c>
      <c r="BE169" s="105">
        <f>IF(O169="základní",K169,0)</f>
        <v>0</v>
      </c>
      <c r="BF169" s="105">
        <f>IF(O169="snížená",K169,0)</f>
        <v>0</v>
      </c>
      <c r="BG169" s="105">
        <f>IF(O169="zákl. přenesená",K169,0)</f>
        <v>0</v>
      </c>
      <c r="BH169" s="105">
        <f>IF(O169="sníž. přenesená",K169,0)</f>
        <v>0</v>
      </c>
      <c r="BI169" s="105">
        <f>IF(O169="nulová",K169,0)</f>
        <v>0</v>
      </c>
      <c r="BJ169" s="21" t="s">
        <v>85</v>
      </c>
      <c r="BK169" s="105">
        <f>ROUND(P169*H169,2)</f>
        <v>0</v>
      </c>
      <c r="BL169" s="21" t="s">
        <v>153</v>
      </c>
      <c r="BM169" s="104" t="s">
        <v>242</v>
      </c>
    </row>
    <row r="170" spans="2:65" s="8" customFormat="1" ht="39" x14ac:dyDescent="0.2">
      <c r="B170" s="1"/>
      <c r="C170" s="123"/>
      <c r="D170" s="124" t="s">
        <v>144</v>
      </c>
      <c r="E170" s="123"/>
      <c r="F170" s="125" t="s">
        <v>243</v>
      </c>
      <c r="G170" s="123"/>
      <c r="H170" s="123"/>
      <c r="K170" s="123"/>
      <c r="L170" s="123"/>
      <c r="M170" s="1"/>
      <c r="N170" s="106"/>
      <c r="X170" s="107"/>
      <c r="AT170" s="21" t="s">
        <v>144</v>
      </c>
      <c r="AU170" s="21" t="s">
        <v>87</v>
      </c>
    </row>
    <row r="171" spans="2:65" s="8" customFormat="1" ht="24.2" customHeight="1" x14ac:dyDescent="0.2">
      <c r="B171" s="1"/>
      <c r="C171" s="118" t="s">
        <v>8</v>
      </c>
      <c r="D171" s="118" t="s">
        <v>137</v>
      </c>
      <c r="E171" s="119" t="s">
        <v>244</v>
      </c>
      <c r="F171" s="120" t="s">
        <v>245</v>
      </c>
      <c r="G171" s="121" t="s">
        <v>152</v>
      </c>
      <c r="H171" s="122">
        <v>2</v>
      </c>
      <c r="I171" s="2"/>
      <c r="J171" s="2"/>
      <c r="K171" s="154">
        <f>ROUND(P171*H171,2)</f>
        <v>0</v>
      </c>
      <c r="L171" s="120" t="s">
        <v>141</v>
      </c>
      <c r="M171" s="1"/>
      <c r="N171" s="99" t="s">
        <v>1</v>
      </c>
      <c r="O171" s="100" t="s">
        <v>40</v>
      </c>
      <c r="P171" s="101">
        <f>I171+J171</f>
        <v>0</v>
      </c>
      <c r="Q171" s="101">
        <f>ROUND(I171*H171,2)</f>
        <v>0</v>
      </c>
      <c r="R171" s="101">
        <f>ROUND(J171*H171,2)</f>
        <v>0</v>
      </c>
      <c r="S171" s="102">
        <v>0.63400000000000001</v>
      </c>
      <c r="T171" s="102">
        <f>S171*H171</f>
        <v>1.268</v>
      </c>
      <c r="U171" s="102">
        <v>0</v>
      </c>
      <c r="V171" s="102">
        <f>U171*H171</f>
        <v>0</v>
      </c>
      <c r="W171" s="102">
        <v>0</v>
      </c>
      <c r="X171" s="103">
        <f>W171*H171</f>
        <v>0</v>
      </c>
      <c r="AR171" s="104" t="s">
        <v>153</v>
      </c>
      <c r="AT171" s="104" t="s">
        <v>137</v>
      </c>
      <c r="AU171" s="104" t="s">
        <v>87</v>
      </c>
      <c r="AY171" s="21" t="s">
        <v>134</v>
      </c>
      <c r="BE171" s="105">
        <f>IF(O171="základní",K171,0)</f>
        <v>0</v>
      </c>
      <c r="BF171" s="105">
        <f>IF(O171="snížená",K171,0)</f>
        <v>0</v>
      </c>
      <c r="BG171" s="105">
        <f>IF(O171="zákl. přenesená",K171,0)</f>
        <v>0</v>
      </c>
      <c r="BH171" s="105">
        <f>IF(O171="sníž. přenesená",K171,0)</f>
        <v>0</v>
      </c>
      <c r="BI171" s="105">
        <f>IF(O171="nulová",K171,0)</f>
        <v>0</v>
      </c>
      <c r="BJ171" s="21" t="s">
        <v>85</v>
      </c>
      <c r="BK171" s="105">
        <f>ROUND(P171*H171,2)</f>
        <v>0</v>
      </c>
      <c r="BL171" s="21" t="s">
        <v>153</v>
      </c>
      <c r="BM171" s="104" t="s">
        <v>246</v>
      </c>
    </row>
    <row r="172" spans="2:65" s="8" customFormat="1" ht="24.2" customHeight="1" x14ac:dyDescent="0.2">
      <c r="B172" s="1"/>
      <c r="C172" s="130" t="s">
        <v>247</v>
      </c>
      <c r="D172" s="130" t="s">
        <v>162</v>
      </c>
      <c r="E172" s="131" t="s">
        <v>248</v>
      </c>
      <c r="F172" s="132" t="s">
        <v>249</v>
      </c>
      <c r="G172" s="133" t="s">
        <v>152</v>
      </c>
      <c r="H172" s="134">
        <v>2</v>
      </c>
      <c r="I172" s="3"/>
      <c r="J172" s="4"/>
      <c r="K172" s="157">
        <f>ROUND(P172*H172,2)</f>
        <v>0</v>
      </c>
      <c r="L172" s="132" t="s">
        <v>141</v>
      </c>
      <c r="M172" s="108"/>
      <c r="N172" s="109" t="s">
        <v>1</v>
      </c>
      <c r="O172" s="100" t="s">
        <v>40</v>
      </c>
      <c r="P172" s="101">
        <f>I172+J172</f>
        <v>0</v>
      </c>
      <c r="Q172" s="101">
        <f>ROUND(I172*H172,2)</f>
        <v>0</v>
      </c>
      <c r="R172" s="101">
        <f>ROUND(J172*H172,2)</f>
        <v>0</v>
      </c>
      <c r="S172" s="102">
        <v>0</v>
      </c>
      <c r="T172" s="102">
        <f>S172*H172</f>
        <v>0</v>
      </c>
      <c r="U172" s="102">
        <v>5.6999999999999998E-4</v>
      </c>
      <c r="V172" s="102">
        <f>U172*H172</f>
        <v>1.14E-3</v>
      </c>
      <c r="W172" s="102">
        <v>0</v>
      </c>
      <c r="X172" s="103">
        <f>W172*H172</f>
        <v>0</v>
      </c>
      <c r="AR172" s="104" t="s">
        <v>165</v>
      </c>
      <c r="AT172" s="104" t="s">
        <v>162</v>
      </c>
      <c r="AU172" s="104" t="s">
        <v>87</v>
      </c>
      <c r="AY172" s="21" t="s">
        <v>134</v>
      </c>
      <c r="BE172" s="105">
        <f>IF(O172="základní",K172,0)</f>
        <v>0</v>
      </c>
      <c r="BF172" s="105">
        <f>IF(O172="snížená",K172,0)</f>
        <v>0</v>
      </c>
      <c r="BG172" s="105">
        <f>IF(O172="zákl. přenesená",K172,0)</f>
        <v>0</v>
      </c>
      <c r="BH172" s="105">
        <f>IF(O172="sníž. přenesená",K172,0)</f>
        <v>0</v>
      </c>
      <c r="BI172" s="105">
        <f>IF(O172="nulová",K172,0)</f>
        <v>0</v>
      </c>
      <c r="BJ172" s="21" t="s">
        <v>85</v>
      </c>
      <c r="BK172" s="105">
        <f>ROUND(P172*H172,2)</f>
        <v>0</v>
      </c>
      <c r="BL172" s="21" t="s">
        <v>153</v>
      </c>
      <c r="BM172" s="104" t="s">
        <v>250</v>
      </c>
    </row>
    <row r="173" spans="2:65" s="8" customFormat="1" ht="29.25" x14ac:dyDescent="0.2">
      <c r="B173" s="1"/>
      <c r="C173" s="123"/>
      <c r="D173" s="124" t="s">
        <v>144</v>
      </c>
      <c r="E173" s="123"/>
      <c r="F173" s="125" t="s">
        <v>251</v>
      </c>
      <c r="G173" s="123"/>
      <c r="H173" s="123"/>
      <c r="K173" s="123"/>
      <c r="L173" s="123"/>
      <c r="M173" s="1"/>
      <c r="N173" s="106"/>
      <c r="X173" s="107"/>
      <c r="AT173" s="21" t="s">
        <v>144</v>
      </c>
      <c r="AU173" s="21" t="s">
        <v>87</v>
      </c>
    </row>
    <row r="174" spans="2:65" s="8" customFormat="1" ht="24.2" customHeight="1" x14ac:dyDescent="0.2">
      <c r="B174" s="1"/>
      <c r="C174" s="118" t="s">
        <v>252</v>
      </c>
      <c r="D174" s="118" t="s">
        <v>137</v>
      </c>
      <c r="E174" s="119" t="s">
        <v>253</v>
      </c>
      <c r="F174" s="120" t="s">
        <v>254</v>
      </c>
      <c r="G174" s="121" t="s">
        <v>152</v>
      </c>
      <c r="H174" s="122">
        <v>1</v>
      </c>
      <c r="I174" s="2"/>
      <c r="J174" s="2"/>
      <c r="K174" s="154">
        <f>ROUND(P174*H174,2)</f>
        <v>0</v>
      </c>
      <c r="L174" s="120" t="s">
        <v>141</v>
      </c>
      <c r="M174" s="1"/>
      <c r="N174" s="99" t="s">
        <v>1</v>
      </c>
      <c r="O174" s="100" t="s">
        <v>40</v>
      </c>
      <c r="P174" s="101">
        <f>I174+J174</f>
        <v>0</v>
      </c>
      <c r="Q174" s="101">
        <f>ROUND(I174*H174,2)</f>
        <v>0</v>
      </c>
      <c r="R174" s="101">
        <f>ROUND(J174*H174,2)</f>
        <v>0</v>
      </c>
      <c r="S174" s="102">
        <v>0.38</v>
      </c>
      <c r="T174" s="102">
        <f>S174*H174</f>
        <v>0.38</v>
      </c>
      <c r="U174" s="102">
        <v>0</v>
      </c>
      <c r="V174" s="102">
        <f>U174*H174</f>
        <v>0</v>
      </c>
      <c r="W174" s="102">
        <v>0</v>
      </c>
      <c r="X174" s="103">
        <f>W174*H174</f>
        <v>0</v>
      </c>
      <c r="AR174" s="104" t="s">
        <v>153</v>
      </c>
      <c r="AT174" s="104" t="s">
        <v>137</v>
      </c>
      <c r="AU174" s="104" t="s">
        <v>87</v>
      </c>
      <c r="AY174" s="21" t="s">
        <v>134</v>
      </c>
      <c r="BE174" s="105">
        <f>IF(O174="základní",K174,0)</f>
        <v>0</v>
      </c>
      <c r="BF174" s="105">
        <f>IF(O174="snížená",K174,0)</f>
        <v>0</v>
      </c>
      <c r="BG174" s="105">
        <f>IF(O174="zákl. přenesená",K174,0)</f>
        <v>0</v>
      </c>
      <c r="BH174" s="105">
        <f>IF(O174="sníž. přenesená",K174,0)</f>
        <v>0</v>
      </c>
      <c r="BI174" s="105">
        <f>IF(O174="nulová",K174,0)</f>
        <v>0</v>
      </c>
      <c r="BJ174" s="21" t="s">
        <v>85</v>
      </c>
      <c r="BK174" s="105">
        <f>ROUND(P174*H174,2)</f>
        <v>0</v>
      </c>
      <c r="BL174" s="21" t="s">
        <v>153</v>
      </c>
      <c r="BM174" s="104" t="s">
        <v>255</v>
      </c>
    </row>
    <row r="175" spans="2:65" s="8" customFormat="1" ht="24.2" customHeight="1" x14ac:dyDescent="0.2">
      <c r="B175" s="1"/>
      <c r="C175" s="130" t="s">
        <v>256</v>
      </c>
      <c r="D175" s="130" t="s">
        <v>162</v>
      </c>
      <c r="E175" s="131" t="s">
        <v>257</v>
      </c>
      <c r="F175" s="132" t="s">
        <v>258</v>
      </c>
      <c r="G175" s="133" t="s">
        <v>152</v>
      </c>
      <c r="H175" s="134">
        <v>1</v>
      </c>
      <c r="I175" s="3"/>
      <c r="J175" s="4"/>
      <c r="K175" s="157">
        <f>ROUND(P175*H175,2)</f>
        <v>0</v>
      </c>
      <c r="L175" s="132" t="s">
        <v>141</v>
      </c>
      <c r="M175" s="108"/>
      <c r="N175" s="109" t="s">
        <v>1</v>
      </c>
      <c r="O175" s="100" t="s">
        <v>40</v>
      </c>
      <c r="P175" s="101">
        <f>I175+J175</f>
        <v>0</v>
      </c>
      <c r="Q175" s="101">
        <f>ROUND(I175*H175,2)</f>
        <v>0</v>
      </c>
      <c r="R175" s="101">
        <f>ROUND(J175*H175,2)</f>
        <v>0</v>
      </c>
      <c r="S175" s="102">
        <v>0</v>
      </c>
      <c r="T175" s="102">
        <f>S175*H175</f>
        <v>0</v>
      </c>
      <c r="U175" s="102">
        <v>1.9000000000000001E-4</v>
      </c>
      <c r="V175" s="102">
        <f>U175*H175</f>
        <v>1.9000000000000001E-4</v>
      </c>
      <c r="W175" s="102">
        <v>0</v>
      </c>
      <c r="X175" s="103">
        <f>W175*H175</f>
        <v>0</v>
      </c>
      <c r="AR175" s="104" t="s">
        <v>165</v>
      </c>
      <c r="AT175" s="104" t="s">
        <v>162</v>
      </c>
      <c r="AU175" s="104" t="s">
        <v>87</v>
      </c>
      <c r="AY175" s="21" t="s">
        <v>134</v>
      </c>
      <c r="BE175" s="105">
        <f>IF(O175="základní",K175,0)</f>
        <v>0</v>
      </c>
      <c r="BF175" s="105">
        <f>IF(O175="snížená",K175,0)</f>
        <v>0</v>
      </c>
      <c r="BG175" s="105">
        <f>IF(O175="zákl. přenesená",K175,0)</f>
        <v>0</v>
      </c>
      <c r="BH175" s="105">
        <f>IF(O175="sníž. přenesená",K175,0)</f>
        <v>0</v>
      </c>
      <c r="BI175" s="105">
        <f>IF(O175="nulová",K175,0)</f>
        <v>0</v>
      </c>
      <c r="BJ175" s="21" t="s">
        <v>85</v>
      </c>
      <c r="BK175" s="105">
        <f>ROUND(P175*H175,2)</f>
        <v>0</v>
      </c>
      <c r="BL175" s="21" t="s">
        <v>153</v>
      </c>
      <c r="BM175" s="104" t="s">
        <v>259</v>
      </c>
    </row>
    <row r="176" spans="2:65" s="8" customFormat="1" ht="29.25" x14ac:dyDescent="0.2">
      <c r="B176" s="1"/>
      <c r="C176" s="123"/>
      <c r="D176" s="124" t="s">
        <v>144</v>
      </c>
      <c r="E176" s="123"/>
      <c r="F176" s="125" t="s">
        <v>260</v>
      </c>
      <c r="G176" s="123"/>
      <c r="H176" s="123"/>
      <c r="K176" s="123"/>
      <c r="L176" s="123"/>
      <c r="M176" s="1"/>
      <c r="N176" s="106"/>
      <c r="X176" s="107"/>
      <c r="AT176" s="21" t="s">
        <v>144</v>
      </c>
      <c r="AU176" s="21" t="s">
        <v>87</v>
      </c>
    </row>
    <row r="177" spans="2:65" s="8" customFormat="1" ht="24.2" customHeight="1" x14ac:dyDescent="0.2">
      <c r="B177" s="1"/>
      <c r="C177" s="118" t="s">
        <v>261</v>
      </c>
      <c r="D177" s="118" t="s">
        <v>137</v>
      </c>
      <c r="E177" s="119" t="s">
        <v>262</v>
      </c>
      <c r="F177" s="120" t="s">
        <v>263</v>
      </c>
      <c r="G177" s="121" t="s">
        <v>160</v>
      </c>
      <c r="H177" s="122">
        <v>10</v>
      </c>
      <c r="I177" s="2"/>
      <c r="J177" s="2"/>
      <c r="K177" s="154">
        <f>ROUND(P177*H177,2)</f>
        <v>0</v>
      </c>
      <c r="L177" s="120" t="s">
        <v>141</v>
      </c>
      <c r="M177" s="1"/>
      <c r="N177" s="99" t="s">
        <v>1</v>
      </c>
      <c r="O177" s="100" t="s">
        <v>40</v>
      </c>
      <c r="P177" s="101">
        <f>I177+J177</f>
        <v>0</v>
      </c>
      <c r="Q177" s="101">
        <f>ROUND(I177*H177,2)</f>
        <v>0</v>
      </c>
      <c r="R177" s="101">
        <f>ROUND(J177*H177,2)</f>
        <v>0</v>
      </c>
      <c r="S177" s="102">
        <v>0.14000000000000001</v>
      </c>
      <c r="T177" s="102">
        <f>S177*H177</f>
        <v>1.4000000000000001</v>
      </c>
      <c r="U177" s="102">
        <v>0</v>
      </c>
      <c r="V177" s="102">
        <f>U177*H177</f>
        <v>0</v>
      </c>
      <c r="W177" s="102">
        <v>0</v>
      </c>
      <c r="X177" s="103">
        <f>W177*H177</f>
        <v>0</v>
      </c>
      <c r="AR177" s="104" t="s">
        <v>153</v>
      </c>
      <c r="AT177" s="104" t="s">
        <v>137</v>
      </c>
      <c r="AU177" s="104" t="s">
        <v>87</v>
      </c>
      <c r="AY177" s="21" t="s">
        <v>134</v>
      </c>
      <c r="BE177" s="105">
        <f>IF(O177="základní",K177,0)</f>
        <v>0</v>
      </c>
      <c r="BF177" s="105">
        <f>IF(O177="snížená",K177,0)</f>
        <v>0</v>
      </c>
      <c r="BG177" s="105">
        <f>IF(O177="zákl. přenesená",K177,0)</f>
        <v>0</v>
      </c>
      <c r="BH177" s="105">
        <f>IF(O177="sníž. přenesená",K177,0)</f>
        <v>0</v>
      </c>
      <c r="BI177" s="105">
        <f>IF(O177="nulová",K177,0)</f>
        <v>0</v>
      </c>
      <c r="BJ177" s="21" t="s">
        <v>85</v>
      </c>
      <c r="BK177" s="105">
        <f>ROUND(P177*H177,2)</f>
        <v>0</v>
      </c>
      <c r="BL177" s="21" t="s">
        <v>153</v>
      </c>
      <c r="BM177" s="104" t="s">
        <v>264</v>
      </c>
    </row>
    <row r="178" spans="2:65" s="8" customFormat="1" ht="24.2" customHeight="1" x14ac:dyDescent="0.2">
      <c r="B178" s="1"/>
      <c r="C178" s="130" t="s">
        <v>265</v>
      </c>
      <c r="D178" s="130" t="s">
        <v>162</v>
      </c>
      <c r="E178" s="131" t="s">
        <v>266</v>
      </c>
      <c r="F178" s="132" t="s">
        <v>267</v>
      </c>
      <c r="G178" s="133" t="s">
        <v>268</v>
      </c>
      <c r="H178" s="134">
        <v>9.5</v>
      </c>
      <c r="I178" s="3"/>
      <c r="J178" s="4"/>
      <c r="K178" s="157">
        <f>ROUND(P178*H178,2)</f>
        <v>0</v>
      </c>
      <c r="L178" s="132" t="s">
        <v>141</v>
      </c>
      <c r="M178" s="108"/>
      <c r="N178" s="109" t="s">
        <v>1</v>
      </c>
      <c r="O178" s="100" t="s">
        <v>40</v>
      </c>
      <c r="P178" s="101">
        <f>I178+J178</f>
        <v>0</v>
      </c>
      <c r="Q178" s="101">
        <f>ROUND(I178*H178,2)</f>
        <v>0</v>
      </c>
      <c r="R178" s="101">
        <f>ROUND(J178*H178,2)</f>
        <v>0</v>
      </c>
      <c r="S178" s="102">
        <v>0</v>
      </c>
      <c r="T178" s="102">
        <f>S178*H178</f>
        <v>0</v>
      </c>
      <c r="U178" s="102">
        <v>1E-3</v>
      </c>
      <c r="V178" s="102">
        <f>U178*H178</f>
        <v>9.4999999999999998E-3</v>
      </c>
      <c r="W178" s="102">
        <v>0</v>
      </c>
      <c r="X178" s="103">
        <f>W178*H178</f>
        <v>0</v>
      </c>
      <c r="AR178" s="104" t="s">
        <v>165</v>
      </c>
      <c r="AT178" s="104" t="s">
        <v>162</v>
      </c>
      <c r="AU178" s="104" t="s">
        <v>87</v>
      </c>
      <c r="AY178" s="21" t="s">
        <v>134</v>
      </c>
      <c r="BE178" s="105">
        <f>IF(O178="základní",K178,0)</f>
        <v>0</v>
      </c>
      <c r="BF178" s="105">
        <f>IF(O178="snížená",K178,0)</f>
        <v>0</v>
      </c>
      <c r="BG178" s="105">
        <f>IF(O178="zákl. přenesená",K178,0)</f>
        <v>0</v>
      </c>
      <c r="BH178" s="105">
        <f>IF(O178="sníž. přenesená",K178,0)</f>
        <v>0</v>
      </c>
      <c r="BI178" s="105">
        <f>IF(O178="nulová",K178,0)</f>
        <v>0</v>
      </c>
      <c r="BJ178" s="21" t="s">
        <v>85</v>
      </c>
      <c r="BK178" s="105">
        <f>ROUND(P178*H178,2)</f>
        <v>0</v>
      </c>
      <c r="BL178" s="21" t="s">
        <v>153</v>
      </c>
      <c r="BM178" s="104" t="s">
        <v>269</v>
      </c>
    </row>
    <row r="179" spans="2:65" s="10" customFormat="1" x14ac:dyDescent="0.2">
      <c r="B179" s="110"/>
      <c r="C179" s="135"/>
      <c r="D179" s="124" t="s">
        <v>168</v>
      </c>
      <c r="E179" s="135"/>
      <c r="F179" s="136" t="s">
        <v>270</v>
      </c>
      <c r="G179" s="135"/>
      <c r="H179" s="137">
        <v>9.5</v>
      </c>
      <c r="K179" s="135"/>
      <c r="L179" s="135"/>
      <c r="M179" s="110"/>
      <c r="N179" s="111"/>
      <c r="X179" s="112"/>
      <c r="AT179" s="17" t="s">
        <v>168</v>
      </c>
      <c r="AU179" s="17" t="s">
        <v>87</v>
      </c>
      <c r="AV179" s="10" t="s">
        <v>87</v>
      </c>
      <c r="AW179" s="10" t="s">
        <v>3</v>
      </c>
      <c r="AX179" s="10" t="s">
        <v>85</v>
      </c>
      <c r="AY179" s="17" t="s">
        <v>134</v>
      </c>
    </row>
    <row r="180" spans="2:65" s="8" customFormat="1" ht="24.2" customHeight="1" x14ac:dyDescent="0.2">
      <c r="B180" s="1"/>
      <c r="C180" s="118" t="s">
        <v>271</v>
      </c>
      <c r="D180" s="118" t="s">
        <v>137</v>
      </c>
      <c r="E180" s="119" t="s">
        <v>272</v>
      </c>
      <c r="F180" s="120" t="s">
        <v>273</v>
      </c>
      <c r="G180" s="121" t="s">
        <v>160</v>
      </c>
      <c r="H180" s="122">
        <v>10</v>
      </c>
      <c r="I180" s="2"/>
      <c r="J180" s="2"/>
      <c r="K180" s="154">
        <f>ROUND(P180*H180,2)</f>
        <v>0</v>
      </c>
      <c r="L180" s="120" t="s">
        <v>141</v>
      </c>
      <c r="M180" s="1"/>
      <c r="N180" s="99" t="s">
        <v>1</v>
      </c>
      <c r="O180" s="100" t="s">
        <v>40</v>
      </c>
      <c r="P180" s="101">
        <f>I180+J180</f>
        <v>0</v>
      </c>
      <c r="Q180" s="101">
        <f>ROUND(I180*H180,2)</f>
        <v>0</v>
      </c>
      <c r="R180" s="101">
        <f>ROUND(J180*H180,2)</f>
        <v>0</v>
      </c>
      <c r="S180" s="102">
        <v>0.123</v>
      </c>
      <c r="T180" s="102">
        <f>S180*H180</f>
        <v>1.23</v>
      </c>
      <c r="U180" s="102">
        <v>0</v>
      </c>
      <c r="V180" s="102">
        <f>U180*H180</f>
        <v>0</v>
      </c>
      <c r="W180" s="102">
        <v>0</v>
      </c>
      <c r="X180" s="103">
        <f>W180*H180</f>
        <v>0</v>
      </c>
      <c r="AR180" s="104" t="s">
        <v>153</v>
      </c>
      <c r="AT180" s="104" t="s">
        <v>137</v>
      </c>
      <c r="AU180" s="104" t="s">
        <v>87</v>
      </c>
      <c r="AY180" s="21" t="s">
        <v>134</v>
      </c>
      <c r="BE180" s="105">
        <f>IF(O180="základní",K180,0)</f>
        <v>0</v>
      </c>
      <c r="BF180" s="105">
        <f>IF(O180="snížená",K180,0)</f>
        <v>0</v>
      </c>
      <c r="BG180" s="105">
        <f>IF(O180="zákl. přenesená",K180,0)</f>
        <v>0</v>
      </c>
      <c r="BH180" s="105">
        <f>IF(O180="sníž. přenesená",K180,0)</f>
        <v>0</v>
      </c>
      <c r="BI180" s="105">
        <f>IF(O180="nulová",K180,0)</f>
        <v>0</v>
      </c>
      <c r="BJ180" s="21" t="s">
        <v>85</v>
      </c>
      <c r="BK180" s="105">
        <f>ROUND(P180*H180,2)</f>
        <v>0</v>
      </c>
      <c r="BL180" s="21" t="s">
        <v>153</v>
      </c>
      <c r="BM180" s="104" t="s">
        <v>274</v>
      </c>
    </row>
    <row r="181" spans="2:65" s="8" customFormat="1" ht="24.2" customHeight="1" x14ac:dyDescent="0.2">
      <c r="B181" s="1"/>
      <c r="C181" s="130" t="s">
        <v>275</v>
      </c>
      <c r="D181" s="130" t="s">
        <v>162</v>
      </c>
      <c r="E181" s="131" t="s">
        <v>276</v>
      </c>
      <c r="F181" s="132" t="s">
        <v>277</v>
      </c>
      <c r="G181" s="133" t="s">
        <v>268</v>
      </c>
      <c r="H181" s="134">
        <v>6.2</v>
      </c>
      <c r="I181" s="3"/>
      <c r="J181" s="4"/>
      <c r="K181" s="157">
        <f>ROUND(P181*H181,2)</f>
        <v>0</v>
      </c>
      <c r="L181" s="132" t="s">
        <v>141</v>
      </c>
      <c r="M181" s="108"/>
      <c r="N181" s="109" t="s">
        <v>1</v>
      </c>
      <c r="O181" s="100" t="s">
        <v>40</v>
      </c>
      <c r="P181" s="101">
        <f>I181+J181</f>
        <v>0</v>
      </c>
      <c r="Q181" s="101">
        <f>ROUND(I181*H181,2)</f>
        <v>0</v>
      </c>
      <c r="R181" s="101">
        <f>ROUND(J181*H181,2)</f>
        <v>0</v>
      </c>
      <c r="S181" s="102">
        <v>0</v>
      </c>
      <c r="T181" s="102">
        <f>S181*H181</f>
        <v>0</v>
      </c>
      <c r="U181" s="102">
        <v>1E-3</v>
      </c>
      <c r="V181" s="102">
        <f>U181*H181</f>
        <v>6.2000000000000006E-3</v>
      </c>
      <c r="W181" s="102">
        <v>0</v>
      </c>
      <c r="X181" s="103">
        <f>W181*H181</f>
        <v>0</v>
      </c>
      <c r="AR181" s="104" t="s">
        <v>165</v>
      </c>
      <c r="AT181" s="104" t="s">
        <v>162</v>
      </c>
      <c r="AU181" s="104" t="s">
        <v>87</v>
      </c>
      <c r="AY181" s="21" t="s">
        <v>134</v>
      </c>
      <c r="BE181" s="105">
        <f>IF(O181="základní",K181,0)</f>
        <v>0</v>
      </c>
      <c r="BF181" s="105">
        <f>IF(O181="snížená",K181,0)</f>
        <v>0</v>
      </c>
      <c r="BG181" s="105">
        <f>IF(O181="zákl. přenesená",K181,0)</f>
        <v>0</v>
      </c>
      <c r="BH181" s="105">
        <f>IF(O181="sníž. přenesená",K181,0)</f>
        <v>0</v>
      </c>
      <c r="BI181" s="105">
        <f>IF(O181="nulová",K181,0)</f>
        <v>0</v>
      </c>
      <c r="BJ181" s="21" t="s">
        <v>85</v>
      </c>
      <c r="BK181" s="105">
        <f>ROUND(P181*H181,2)</f>
        <v>0</v>
      </c>
      <c r="BL181" s="21" t="s">
        <v>153</v>
      </c>
      <c r="BM181" s="104" t="s">
        <v>278</v>
      </c>
    </row>
    <row r="182" spans="2:65" s="10" customFormat="1" x14ac:dyDescent="0.2">
      <c r="B182" s="110"/>
      <c r="C182" s="135"/>
      <c r="D182" s="124" t="s">
        <v>168</v>
      </c>
      <c r="E182" s="135"/>
      <c r="F182" s="136" t="s">
        <v>279</v>
      </c>
      <c r="G182" s="135"/>
      <c r="H182" s="137">
        <v>6.2</v>
      </c>
      <c r="K182" s="135"/>
      <c r="L182" s="135"/>
      <c r="M182" s="110"/>
      <c r="N182" s="111"/>
      <c r="X182" s="112"/>
      <c r="AT182" s="17" t="s">
        <v>168</v>
      </c>
      <c r="AU182" s="17" t="s">
        <v>87</v>
      </c>
      <c r="AV182" s="10" t="s">
        <v>87</v>
      </c>
      <c r="AW182" s="10" t="s">
        <v>3</v>
      </c>
      <c r="AX182" s="10" t="s">
        <v>85</v>
      </c>
      <c r="AY182" s="17" t="s">
        <v>134</v>
      </c>
    </row>
    <row r="183" spans="2:65" s="8" customFormat="1" ht="24.2" customHeight="1" x14ac:dyDescent="0.2">
      <c r="B183" s="1"/>
      <c r="C183" s="118" t="s">
        <v>280</v>
      </c>
      <c r="D183" s="118" t="s">
        <v>137</v>
      </c>
      <c r="E183" s="119" t="s">
        <v>281</v>
      </c>
      <c r="F183" s="120" t="s">
        <v>282</v>
      </c>
      <c r="G183" s="121" t="s">
        <v>160</v>
      </c>
      <c r="H183" s="122">
        <v>65</v>
      </c>
      <c r="I183" s="2"/>
      <c r="J183" s="2"/>
      <c r="K183" s="154">
        <f>ROUND(P183*H183,2)</f>
        <v>0</v>
      </c>
      <c r="L183" s="120" t="s">
        <v>141</v>
      </c>
      <c r="M183" s="1"/>
      <c r="N183" s="99" t="s">
        <v>1</v>
      </c>
      <c r="O183" s="100" t="s">
        <v>40</v>
      </c>
      <c r="P183" s="101">
        <f>I183+J183</f>
        <v>0</v>
      </c>
      <c r="Q183" s="101">
        <f>ROUND(I183*H183,2)</f>
        <v>0</v>
      </c>
      <c r="R183" s="101">
        <f>ROUND(J183*H183,2)</f>
        <v>0</v>
      </c>
      <c r="S183" s="102">
        <v>0.127</v>
      </c>
      <c r="T183" s="102">
        <f>S183*H183</f>
        <v>8.2550000000000008</v>
      </c>
      <c r="U183" s="102">
        <v>0</v>
      </c>
      <c r="V183" s="102">
        <f>U183*H183</f>
        <v>0</v>
      </c>
      <c r="W183" s="102">
        <v>0</v>
      </c>
      <c r="X183" s="103">
        <f>W183*H183</f>
        <v>0</v>
      </c>
      <c r="AR183" s="104" t="s">
        <v>153</v>
      </c>
      <c r="AT183" s="104" t="s">
        <v>137</v>
      </c>
      <c r="AU183" s="104" t="s">
        <v>87</v>
      </c>
      <c r="AY183" s="21" t="s">
        <v>134</v>
      </c>
      <c r="BE183" s="105">
        <f>IF(O183="základní",K183,0)</f>
        <v>0</v>
      </c>
      <c r="BF183" s="105">
        <f>IF(O183="snížená",K183,0)</f>
        <v>0</v>
      </c>
      <c r="BG183" s="105">
        <f>IF(O183="zákl. přenesená",K183,0)</f>
        <v>0</v>
      </c>
      <c r="BH183" s="105">
        <f>IF(O183="sníž. přenesená",K183,0)</f>
        <v>0</v>
      </c>
      <c r="BI183" s="105">
        <f>IF(O183="nulová",K183,0)</f>
        <v>0</v>
      </c>
      <c r="BJ183" s="21" t="s">
        <v>85</v>
      </c>
      <c r="BK183" s="105">
        <f>ROUND(P183*H183,2)</f>
        <v>0</v>
      </c>
      <c r="BL183" s="21" t="s">
        <v>153</v>
      </c>
      <c r="BM183" s="104" t="s">
        <v>283</v>
      </c>
    </row>
    <row r="184" spans="2:65" s="8" customFormat="1" ht="24.2" customHeight="1" x14ac:dyDescent="0.2">
      <c r="B184" s="1"/>
      <c r="C184" s="130" t="s">
        <v>284</v>
      </c>
      <c r="D184" s="130" t="s">
        <v>162</v>
      </c>
      <c r="E184" s="131" t="s">
        <v>285</v>
      </c>
      <c r="F184" s="132" t="s">
        <v>286</v>
      </c>
      <c r="G184" s="133" t="s">
        <v>160</v>
      </c>
      <c r="H184" s="134">
        <v>65</v>
      </c>
      <c r="I184" s="3"/>
      <c r="J184" s="4"/>
      <c r="K184" s="157">
        <f>ROUND(P184*H184,2)</f>
        <v>0</v>
      </c>
      <c r="L184" s="132" t="s">
        <v>141</v>
      </c>
      <c r="M184" s="108"/>
      <c r="N184" s="109" t="s">
        <v>1</v>
      </c>
      <c r="O184" s="100" t="s">
        <v>40</v>
      </c>
      <c r="P184" s="101">
        <f>I184+J184</f>
        <v>0</v>
      </c>
      <c r="Q184" s="101">
        <f>ROUND(I184*H184,2)</f>
        <v>0</v>
      </c>
      <c r="R184" s="101">
        <f>ROUND(J184*H184,2)</f>
        <v>0</v>
      </c>
      <c r="S184" s="102">
        <v>0</v>
      </c>
      <c r="T184" s="102">
        <f>S184*H184</f>
        <v>0</v>
      </c>
      <c r="U184" s="102">
        <v>1.7000000000000001E-4</v>
      </c>
      <c r="V184" s="102">
        <f>U184*H184</f>
        <v>1.1050000000000001E-2</v>
      </c>
      <c r="W184" s="102">
        <v>0</v>
      </c>
      <c r="X184" s="103">
        <f>W184*H184</f>
        <v>0</v>
      </c>
      <c r="AR184" s="104" t="s">
        <v>165</v>
      </c>
      <c r="AT184" s="104" t="s">
        <v>162</v>
      </c>
      <c r="AU184" s="104" t="s">
        <v>87</v>
      </c>
      <c r="AY184" s="21" t="s">
        <v>134</v>
      </c>
      <c r="BE184" s="105">
        <f>IF(O184="základní",K184,0)</f>
        <v>0</v>
      </c>
      <c r="BF184" s="105">
        <f>IF(O184="snížená",K184,0)</f>
        <v>0</v>
      </c>
      <c r="BG184" s="105">
        <f>IF(O184="zákl. přenesená",K184,0)</f>
        <v>0</v>
      </c>
      <c r="BH184" s="105">
        <f>IF(O184="sníž. přenesená",K184,0)</f>
        <v>0</v>
      </c>
      <c r="BI184" s="105">
        <f>IF(O184="nulová",K184,0)</f>
        <v>0</v>
      </c>
      <c r="BJ184" s="21" t="s">
        <v>85</v>
      </c>
      <c r="BK184" s="105">
        <f>ROUND(P184*H184,2)</f>
        <v>0</v>
      </c>
      <c r="BL184" s="21" t="s">
        <v>153</v>
      </c>
      <c r="BM184" s="104" t="s">
        <v>287</v>
      </c>
    </row>
    <row r="185" spans="2:65" s="8" customFormat="1" ht="19.5" x14ac:dyDescent="0.2">
      <c r="B185" s="1"/>
      <c r="C185" s="123"/>
      <c r="D185" s="124" t="s">
        <v>144</v>
      </c>
      <c r="E185" s="123"/>
      <c r="F185" s="125" t="s">
        <v>288</v>
      </c>
      <c r="G185" s="123"/>
      <c r="H185" s="123"/>
      <c r="K185" s="123"/>
      <c r="L185" s="123"/>
      <c r="M185" s="1"/>
      <c r="N185" s="106"/>
      <c r="X185" s="107"/>
      <c r="AT185" s="21" t="s">
        <v>144</v>
      </c>
      <c r="AU185" s="21" t="s">
        <v>87</v>
      </c>
    </row>
    <row r="186" spans="2:65" s="8" customFormat="1" ht="24.2" customHeight="1" x14ac:dyDescent="0.2">
      <c r="B186" s="1"/>
      <c r="C186" s="118" t="s">
        <v>289</v>
      </c>
      <c r="D186" s="118" t="s">
        <v>137</v>
      </c>
      <c r="E186" s="119" t="s">
        <v>290</v>
      </c>
      <c r="F186" s="120" t="s">
        <v>291</v>
      </c>
      <c r="G186" s="121" t="s">
        <v>160</v>
      </c>
      <c r="H186" s="122">
        <v>20</v>
      </c>
      <c r="I186" s="2"/>
      <c r="J186" s="2"/>
      <c r="K186" s="154">
        <f>ROUND(P186*H186,2)</f>
        <v>0</v>
      </c>
      <c r="L186" s="120" t="s">
        <v>141</v>
      </c>
      <c r="M186" s="1"/>
      <c r="N186" s="99" t="s">
        <v>1</v>
      </c>
      <c r="O186" s="100" t="s">
        <v>40</v>
      </c>
      <c r="P186" s="101">
        <f>I186+J186</f>
        <v>0</v>
      </c>
      <c r="Q186" s="101">
        <f>ROUND(I186*H186,2)</f>
        <v>0</v>
      </c>
      <c r="R186" s="101">
        <f>ROUND(J186*H186,2)</f>
        <v>0</v>
      </c>
      <c r="S186" s="102">
        <v>0.497</v>
      </c>
      <c r="T186" s="102">
        <f>S186*H186</f>
        <v>9.94</v>
      </c>
      <c r="U186" s="102">
        <v>0</v>
      </c>
      <c r="V186" s="102">
        <f>U186*H186</f>
        <v>0</v>
      </c>
      <c r="W186" s="102">
        <v>0</v>
      </c>
      <c r="X186" s="103">
        <f>W186*H186</f>
        <v>0</v>
      </c>
      <c r="AR186" s="104" t="s">
        <v>153</v>
      </c>
      <c r="AT186" s="104" t="s">
        <v>137</v>
      </c>
      <c r="AU186" s="104" t="s">
        <v>87</v>
      </c>
      <c r="AY186" s="21" t="s">
        <v>134</v>
      </c>
      <c r="BE186" s="105">
        <f>IF(O186="základní",K186,0)</f>
        <v>0</v>
      </c>
      <c r="BF186" s="105">
        <f>IF(O186="snížená",K186,0)</f>
        <v>0</v>
      </c>
      <c r="BG186" s="105">
        <f>IF(O186="zákl. přenesená",K186,0)</f>
        <v>0</v>
      </c>
      <c r="BH186" s="105">
        <f>IF(O186="sníž. přenesená",K186,0)</f>
        <v>0</v>
      </c>
      <c r="BI186" s="105">
        <f>IF(O186="nulová",K186,0)</f>
        <v>0</v>
      </c>
      <c r="BJ186" s="21" t="s">
        <v>85</v>
      </c>
      <c r="BK186" s="105">
        <f>ROUND(P186*H186,2)</f>
        <v>0</v>
      </c>
      <c r="BL186" s="21" t="s">
        <v>153</v>
      </c>
      <c r="BM186" s="104" t="s">
        <v>292</v>
      </c>
    </row>
    <row r="187" spans="2:65" s="8" customFormat="1" ht="24.2" customHeight="1" x14ac:dyDescent="0.2">
      <c r="B187" s="1"/>
      <c r="C187" s="130" t="s">
        <v>165</v>
      </c>
      <c r="D187" s="130" t="s">
        <v>162</v>
      </c>
      <c r="E187" s="131" t="s">
        <v>293</v>
      </c>
      <c r="F187" s="132" t="s">
        <v>294</v>
      </c>
      <c r="G187" s="133" t="s">
        <v>268</v>
      </c>
      <c r="H187" s="134">
        <v>2.7</v>
      </c>
      <c r="I187" s="3"/>
      <c r="J187" s="4"/>
      <c r="K187" s="157">
        <f>ROUND(P187*H187,2)</f>
        <v>0</v>
      </c>
      <c r="L187" s="132" t="s">
        <v>141</v>
      </c>
      <c r="M187" s="108"/>
      <c r="N187" s="109" t="s">
        <v>1</v>
      </c>
      <c r="O187" s="100" t="s">
        <v>40</v>
      </c>
      <c r="P187" s="101">
        <f>I187+J187</f>
        <v>0</v>
      </c>
      <c r="Q187" s="101">
        <f>ROUND(I187*H187,2)</f>
        <v>0</v>
      </c>
      <c r="R187" s="101">
        <f>ROUND(J187*H187,2)</f>
        <v>0</v>
      </c>
      <c r="S187" s="102">
        <v>0</v>
      </c>
      <c r="T187" s="102">
        <f>S187*H187</f>
        <v>0</v>
      </c>
      <c r="U187" s="102">
        <v>1E-3</v>
      </c>
      <c r="V187" s="102">
        <f>U187*H187</f>
        <v>2.7000000000000001E-3</v>
      </c>
      <c r="W187" s="102">
        <v>0</v>
      </c>
      <c r="X187" s="103">
        <f>W187*H187</f>
        <v>0</v>
      </c>
      <c r="AR187" s="104" t="s">
        <v>165</v>
      </c>
      <c r="AT187" s="104" t="s">
        <v>162</v>
      </c>
      <c r="AU187" s="104" t="s">
        <v>87</v>
      </c>
      <c r="AY187" s="21" t="s">
        <v>134</v>
      </c>
      <c r="BE187" s="105">
        <f>IF(O187="základní",K187,0)</f>
        <v>0</v>
      </c>
      <c r="BF187" s="105">
        <f>IF(O187="snížená",K187,0)</f>
        <v>0</v>
      </c>
      <c r="BG187" s="105">
        <f>IF(O187="zákl. přenesená",K187,0)</f>
        <v>0</v>
      </c>
      <c r="BH187" s="105">
        <f>IF(O187="sníž. přenesená",K187,0)</f>
        <v>0</v>
      </c>
      <c r="BI187" s="105">
        <f>IF(O187="nulová",K187,0)</f>
        <v>0</v>
      </c>
      <c r="BJ187" s="21" t="s">
        <v>85</v>
      </c>
      <c r="BK187" s="105">
        <f>ROUND(P187*H187,2)</f>
        <v>0</v>
      </c>
      <c r="BL187" s="21" t="s">
        <v>153</v>
      </c>
      <c r="BM187" s="104" t="s">
        <v>295</v>
      </c>
    </row>
    <row r="188" spans="2:65" s="10" customFormat="1" x14ac:dyDescent="0.2">
      <c r="B188" s="110"/>
      <c r="C188" s="135"/>
      <c r="D188" s="124" t="s">
        <v>168</v>
      </c>
      <c r="E188" s="135"/>
      <c r="F188" s="136" t="s">
        <v>296</v>
      </c>
      <c r="G188" s="135"/>
      <c r="H188" s="137">
        <v>2.7</v>
      </c>
      <c r="K188" s="135"/>
      <c r="L188" s="135"/>
      <c r="M188" s="110"/>
      <c r="N188" s="111"/>
      <c r="X188" s="112"/>
      <c r="AT188" s="17" t="s">
        <v>168</v>
      </c>
      <c r="AU188" s="17" t="s">
        <v>87</v>
      </c>
      <c r="AV188" s="10" t="s">
        <v>87</v>
      </c>
      <c r="AW188" s="10" t="s">
        <v>3</v>
      </c>
      <c r="AX188" s="10" t="s">
        <v>85</v>
      </c>
      <c r="AY188" s="17" t="s">
        <v>134</v>
      </c>
    </row>
    <row r="189" spans="2:65" s="8" customFormat="1" ht="24.2" customHeight="1" x14ac:dyDescent="0.2">
      <c r="B189" s="1"/>
      <c r="C189" s="118" t="s">
        <v>297</v>
      </c>
      <c r="D189" s="118" t="s">
        <v>137</v>
      </c>
      <c r="E189" s="119" t="s">
        <v>298</v>
      </c>
      <c r="F189" s="120" t="s">
        <v>299</v>
      </c>
      <c r="G189" s="121" t="s">
        <v>152</v>
      </c>
      <c r="H189" s="122">
        <v>10</v>
      </c>
      <c r="I189" s="2"/>
      <c r="J189" s="2"/>
      <c r="K189" s="154">
        <f>ROUND(P189*H189,2)</f>
        <v>0</v>
      </c>
      <c r="L189" s="120" t="s">
        <v>141</v>
      </c>
      <c r="M189" s="1"/>
      <c r="N189" s="99" t="s">
        <v>1</v>
      </c>
      <c r="O189" s="100" t="s">
        <v>40</v>
      </c>
      <c r="P189" s="101">
        <f>I189+J189</f>
        <v>0</v>
      </c>
      <c r="Q189" s="101">
        <f>ROUND(I189*H189,2)</f>
        <v>0</v>
      </c>
      <c r="R189" s="101">
        <f>ROUND(J189*H189,2)</f>
        <v>0</v>
      </c>
      <c r="S189" s="102">
        <v>0.35199999999999998</v>
      </c>
      <c r="T189" s="102">
        <f>S189*H189</f>
        <v>3.5199999999999996</v>
      </c>
      <c r="U189" s="102">
        <v>0</v>
      </c>
      <c r="V189" s="102">
        <f>U189*H189</f>
        <v>0</v>
      </c>
      <c r="W189" s="102">
        <v>0</v>
      </c>
      <c r="X189" s="103">
        <f>W189*H189</f>
        <v>0</v>
      </c>
      <c r="AR189" s="104" t="s">
        <v>153</v>
      </c>
      <c r="AT189" s="104" t="s">
        <v>137</v>
      </c>
      <c r="AU189" s="104" t="s">
        <v>87</v>
      </c>
      <c r="AY189" s="21" t="s">
        <v>134</v>
      </c>
      <c r="BE189" s="105">
        <f>IF(O189="základní",K189,0)</f>
        <v>0</v>
      </c>
      <c r="BF189" s="105">
        <f>IF(O189="snížená",K189,0)</f>
        <v>0</v>
      </c>
      <c r="BG189" s="105">
        <f>IF(O189="zákl. přenesená",K189,0)</f>
        <v>0</v>
      </c>
      <c r="BH189" s="105">
        <f>IF(O189="sníž. přenesená",K189,0)</f>
        <v>0</v>
      </c>
      <c r="BI189" s="105">
        <f>IF(O189="nulová",K189,0)</f>
        <v>0</v>
      </c>
      <c r="BJ189" s="21" t="s">
        <v>85</v>
      </c>
      <c r="BK189" s="105">
        <f>ROUND(P189*H189,2)</f>
        <v>0</v>
      </c>
      <c r="BL189" s="21" t="s">
        <v>153</v>
      </c>
      <c r="BM189" s="104" t="s">
        <v>300</v>
      </c>
    </row>
    <row r="190" spans="2:65" s="8" customFormat="1" ht="24.2" customHeight="1" x14ac:dyDescent="0.2">
      <c r="B190" s="1"/>
      <c r="C190" s="130" t="s">
        <v>301</v>
      </c>
      <c r="D190" s="130" t="s">
        <v>162</v>
      </c>
      <c r="E190" s="131" t="s">
        <v>302</v>
      </c>
      <c r="F190" s="132" t="s">
        <v>303</v>
      </c>
      <c r="G190" s="133" t="s">
        <v>152</v>
      </c>
      <c r="H190" s="134">
        <v>10</v>
      </c>
      <c r="I190" s="3"/>
      <c r="J190" s="4"/>
      <c r="K190" s="157">
        <f>ROUND(P190*H190,2)</f>
        <v>0</v>
      </c>
      <c r="L190" s="132" t="s">
        <v>141</v>
      </c>
      <c r="M190" s="108"/>
      <c r="N190" s="109" t="s">
        <v>1</v>
      </c>
      <c r="O190" s="100" t="s">
        <v>40</v>
      </c>
      <c r="P190" s="101">
        <f>I190+J190</f>
        <v>0</v>
      </c>
      <c r="Q190" s="101">
        <f>ROUND(I190*H190,2)</f>
        <v>0</v>
      </c>
      <c r="R190" s="101">
        <f>ROUND(J190*H190,2)</f>
        <v>0</v>
      </c>
      <c r="S190" s="102">
        <v>0</v>
      </c>
      <c r="T190" s="102">
        <f>S190*H190</f>
        <v>0</v>
      </c>
      <c r="U190" s="102">
        <v>2.5000000000000001E-4</v>
      </c>
      <c r="V190" s="102">
        <f>U190*H190</f>
        <v>2.5000000000000001E-3</v>
      </c>
      <c r="W190" s="102">
        <v>0</v>
      </c>
      <c r="X190" s="103">
        <f>W190*H190</f>
        <v>0</v>
      </c>
      <c r="AR190" s="104" t="s">
        <v>165</v>
      </c>
      <c r="AT190" s="104" t="s">
        <v>162</v>
      </c>
      <c r="AU190" s="104" t="s">
        <v>87</v>
      </c>
      <c r="AY190" s="21" t="s">
        <v>134</v>
      </c>
      <c r="BE190" s="105">
        <f>IF(O190="základní",K190,0)</f>
        <v>0</v>
      </c>
      <c r="BF190" s="105">
        <f>IF(O190="snížená",K190,0)</f>
        <v>0</v>
      </c>
      <c r="BG190" s="105">
        <f>IF(O190="zákl. přenesená",K190,0)</f>
        <v>0</v>
      </c>
      <c r="BH190" s="105">
        <f>IF(O190="sníž. přenesená",K190,0)</f>
        <v>0</v>
      </c>
      <c r="BI190" s="105">
        <f>IF(O190="nulová",K190,0)</f>
        <v>0</v>
      </c>
      <c r="BJ190" s="21" t="s">
        <v>85</v>
      </c>
      <c r="BK190" s="105">
        <f>ROUND(P190*H190,2)</f>
        <v>0</v>
      </c>
      <c r="BL190" s="21" t="s">
        <v>153</v>
      </c>
      <c r="BM190" s="104" t="s">
        <v>304</v>
      </c>
    </row>
    <row r="191" spans="2:65" s="8" customFormat="1" ht="29.25" x14ac:dyDescent="0.2">
      <c r="B191" s="1"/>
      <c r="C191" s="123"/>
      <c r="D191" s="124" t="s">
        <v>144</v>
      </c>
      <c r="E191" s="123"/>
      <c r="F191" s="125" t="s">
        <v>305</v>
      </c>
      <c r="G191" s="123"/>
      <c r="H191" s="123"/>
      <c r="K191" s="123"/>
      <c r="L191" s="123"/>
      <c r="M191" s="1"/>
      <c r="N191" s="106"/>
      <c r="X191" s="107"/>
      <c r="AT191" s="21" t="s">
        <v>144</v>
      </c>
      <c r="AU191" s="21" t="s">
        <v>87</v>
      </c>
    </row>
    <row r="192" spans="2:65" s="8" customFormat="1" ht="24.2" customHeight="1" x14ac:dyDescent="0.2">
      <c r="B192" s="1"/>
      <c r="C192" s="118" t="s">
        <v>306</v>
      </c>
      <c r="D192" s="118" t="s">
        <v>137</v>
      </c>
      <c r="E192" s="119" t="s">
        <v>307</v>
      </c>
      <c r="F192" s="120" t="s">
        <v>308</v>
      </c>
      <c r="G192" s="121" t="s">
        <v>152</v>
      </c>
      <c r="H192" s="122">
        <v>10</v>
      </c>
      <c r="I192" s="2"/>
      <c r="J192" s="2"/>
      <c r="K192" s="154">
        <f>ROUND(P192*H192,2)</f>
        <v>0</v>
      </c>
      <c r="L192" s="120" t="s">
        <v>141</v>
      </c>
      <c r="M192" s="1"/>
      <c r="N192" s="99" t="s">
        <v>1</v>
      </c>
      <c r="O192" s="100" t="s">
        <v>40</v>
      </c>
      <c r="P192" s="101">
        <f>I192+J192</f>
        <v>0</v>
      </c>
      <c r="Q192" s="101">
        <f>ROUND(I192*H192,2)</f>
        <v>0</v>
      </c>
      <c r="R192" s="101">
        <f>ROUND(J192*H192,2)</f>
        <v>0</v>
      </c>
      <c r="S192" s="102">
        <v>0.35</v>
      </c>
      <c r="T192" s="102">
        <f>S192*H192</f>
        <v>3.5</v>
      </c>
      <c r="U192" s="102">
        <v>0</v>
      </c>
      <c r="V192" s="102">
        <f>U192*H192</f>
        <v>0</v>
      </c>
      <c r="W192" s="102">
        <v>0</v>
      </c>
      <c r="X192" s="103">
        <f>W192*H192</f>
        <v>0</v>
      </c>
      <c r="AR192" s="104" t="s">
        <v>153</v>
      </c>
      <c r="AT192" s="104" t="s">
        <v>137</v>
      </c>
      <c r="AU192" s="104" t="s">
        <v>87</v>
      </c>
      <c r="AY192" s="21" t="s">
        <v>134</v>
      </c>
      <c r="BE192" s="105">
        <f>IF(O192="základní",K192,0)</f>
        <v>0</v>
      </c>
      <c r="BF192" s="105">
        <f>IF(O192="snížená",K192,0)</f>
        <v>0</v>
      </c>
      <c r="BG192" s="105">
        <f>IF(O192="zákl. přenesená",K192,0)</f>
        <v>0</v>
      </c>
      <c r="BH192" s="105">
        <f>IF(O192="sníž. přenesená",K192,0)</f>
        <v>0</v>
      </c>
      <c r="BI192" s="105">
        <f>IF(O192="nulová",K192,0)</f>
        <v>0</v>
      </c>
      <c r="BJ192" s="21" t="s">
        <v>85</v>
      </c>
      <c r="BK192" s="105">
        <f>ROUND(P192*H192,2)</f>
        <v>0</v>
      </c>
      <c r="BL192" s="21" t="s">
        <v>153</v>
      </c>
      <c r="BM192" s="104" t="s">
        <v>309</v>
      </c>
    </row>
    <row r="193" spans="2:65" s="8" customFormat="1" ht="24.2" customHeight="1" x14ac:dyDescent="0.2">
      <c r="B193" s="1"/>
      <c r="C193" s="130" t="s">
        <v>310</v>
      </c>
      <c r="D193" s="130" t="s">
        <v>162</v>
      </c>
      <c r="E193" s="131" t="s">
        <v>311</v>
      </c>
      <c r="F193" s="132" t="s">
        <v>312</v>
      </c>
      <c r="G193" s="133" t="s">
        <v>152</v>
      </c>
      <c r="H193" s="134">
        <v>10</v>
      </c>
      <c r="I193" s="3"/>
      <c r="J193" s="4"/>
      <c r="K193" s="157">
        <f>ROUND(P193*H193,2)</f>
        <v>0</v>
      </c>
      <c r="L193" s="132" t="s">
        <v>141</v>
      </c>
      <c r="M193" s="108"/>
      <c r="N193" s="109" t="s">
        <v>1</v>
      </c>
      <c r="O193" s="100" t="s">
        <v>40</v>
      </c>
      <c r="P193" s="101">
        <f>I193+J193</f>
        <v>0</v>
      </c>
      <c r="Q193" s="101">
        <f>ROUND(I193*H193,2)</f>
        <v>0</v>
      </c>
      <c r="R193" s="101">
        <f>ROUND(J193*H193,2)</f>
        <v>0</v>
      </c>
      <c r="S193" s="102">
        <v>0</v>
      </c>
      <c r="T193" s="102">
        <f>S193*H193</f>
        <v>0</v>
      </c>
      <c r="U193" s="102">
        <v>1E-3</v>
      </c>
      <c r="V193" s="102">
        <f>U193*H193</f>
        <v>0.01</v>
      </c>
      <c r="W193" s="102">
        <v>0</v>
      </c>
      <c r="X193" s="103">
        <f>W193*H193</f>
        <v>0</v>
      </c>
      <c r="AR193" s="104" t="s">
        <v>165</v>
      </c>
      <c r="AT193" s="104" t="s">
        <v>162</v>
      </c>
      <c r="AU193" s="104" t="s">
        <v>87</v>
      </c>
      <c r="AY193" s="21" t="s">
        <v>134</v>
      </c>
      <c r="BE193" s="105">
        <f>IF(O193="základní",K193,0)</f>
        <v>0</v>
      </c>
      <c r="BF193" s="105">
        <f>IF(O193="snížená",K193,0)</f>
        <v>0</v>
      </c>
      <c r="BG193" s="105">
        <f>IF(O193="zákl. přenesená",K193,0)</f>
        <v>0</v>
      </c>
      <c r="BH193" s="105">
        <f>IF(O193="sníž. přenesená",K193,0)</f>
        <v>0</v>
      </c>
      <c r="BI193" s="105">
        <f>IF(O193="nulová",K193,0)</f>
        <v>0</v>
      </c>
      <c r="BJ193" s="21" t="s">
        <v>85</v>
      </c>
      <c r="BK193" s="105">
        <f>ROUND(P193*H193,2)</f>
        <v>0</v>
      </c>
      <c r="BL193" s="21" t="s">
        <v>153</v>
      </c>
      <c r="BM193" s="104" t="s">
        <v>313</v>
      </c>
    </row>
    <row r="194" spans="2:65" s="8" customFormat="1" ht="29.25" x14ac:dyDescent="0.2">
      <c r="B194" s="1"/>
      <c r="C194" s="123"/>
      <c r="D194" s="124" t="s">
        <v>144</v>
      </c>
      <c r="E194" s="123"/>
      <c r="F194" s="125" t="s">
        <v>314</v>
      </c>
      <c r="G194" s="123"/>
      <c r="H194" s="123"/>
      <c r="K194" s="123"/>
      <c r="L194" s="123"/>
      <c r="M194" s="1"/>
      <c r="N194" s="106"/>
      <c r="X194" s="107"/>
      <c r="AT194" s="21" t="s">
        <v>144</v>
      </c>
      <c r="AU194" s="21" t="s">
        <v>87</v>
      </c>
    </row>
    <row r="195" spans="2:65" s="8" customFormat="1" ht="24.2" customHeight="1" x14ac:dyDescent="0.2">
      <c r="B195" s="1"/>
      <c r="C195" s="118" t="s">
        <v>315</v>
      </c>
      <c r="D195" s="118" t="s">
        <v>137</v>
      </c>
      <c r="E195" s="119" t="s">
        <v>316</v>
      </c>
      <c r="F195" s="120" t="s">
        <v>317</v>
      </c>
      <c r="G195" s="121" t="s">
        <v>152</v>
      </c>
      <c r="H195" s="122">
        <v>10</v>
      </c>
      <c r="I195" s="2"/>
      <c r="J195" s="2"/>
      <c r="K195" s="154">
        <f>ROUND(P195*H195,2)</f>
        <v>0</v>
      </c>
      <c r="L195" s="120" t="s">
        <v>141</v>
      </c>
      <c r="M195" s="1"/>
      <c r="N195" s="99" t="s">
        <v>1</v>
      </c>
      <c r="O195" s="100" t="s">
        <v>40</v>
      </c>
      <c r="P195" s="101">
        <f>I195+J195</f>
        <v>0</v>
      </c>
      <c r="Q195" s="101">
        <f>ROUND(I195*H195,2)</f>
        <v>0</v>
      </c>
      <c r="R195" s="101">
        <f>ROUND(J195*H195,2)</f>
        <v>0</v>
      </c>
      <c r="S195" s="102">
        <v>0.80200000000000005</v>
      </c>
      <c r="T195" s="102">
        <f>S195*H195</f>
        <v>8.02</v>
      </c>
      <c r="U195" s="102">
        <v>0</v>
      </c>
      <c r="V195" s="102">
        <f>U195*H195</f>
        <v>0</v>
      </c>
      <c r="W195" s="102">
        <v>0</v>
      </c>
      <c r="X195" s="103">
        <f>W195*H195</f>
        <v>0</v>
      </c>
      <c r="AR195" s="104" t="s">
        <v>153</v>
      </c>
      <c r="AT195" s="104" t="s">
        <v>137</v>
      </c>
      <c r="AU195" s="104" t="s">
        <v>87</v>
      </c>
      <c r="AY195" s="21" t="s">
        <v>134</v>
      </c>
      <c r="BE195" s="105">
        <f>IF(O195="základní",K195,0)</f>
        <v>0</v>
      </c>
      <c r="BF195" s="105">
        <f>IF(O195="snížená",K195,0)</f>
        <v>0</v>
      </c>
      <c r="BG195" s="105">
        <f>IF(O195="zákl. přenesená",K195,0)</f>
        <v>0</v>
      </c>
      <c r="BH195" s="105">
        <f>IF(O195="sníž. přenesená",K195,0)</f>
        <v>0</v>
      </c>
      <c r="BI195" s="105">
        <f>IF(O195="nulová",K195,0)</f>
        <v>0</v>
      </c>
      <c r="BJ195" s="21" t="s">
        <v>85</v>
      </c>
      <c r="BK195" s="105">
        <f>ROUND(P195*H195,2)</f>
        <v>0</v>
      </c>
      <c r="BL195" s="21" t="s">
        <v>153</v>
      </c>
      <c r="BM195" s="104" t="s">
        <v>318</v>
      </c>
    </row>
    <row r="196" spans="2:65" s="8" customFormat="1" ht="24.2" customHeight="1" x14ac:dyDescent="0.2">
      <c r="B196" s="1"/>
      <c r="C196" s="130" t="s">
        <v>319</v>
      </c>
      <c r="D196" s="130" t="s">
        <v>162</v>
      </c>
      <c r="E196" s="131" t="s">
        <v>320</v>
      </c>
      <c r="F196" s="132" t="s">
        <v>321</v>
      </c>
      <c r="G196" s="133" t="s">
        <v>152</v>
      </c>
      <c r="H196" s="134">
        <v>10</v>
      </c>
      <c r="I196" s="3"/>
      <c r="J196" s="4"/>
      <c r="K196" s="157">
        <f>ROUND(P196*H196,2)</f>
        <v>0</v>
      </c>
      <c r="L196" s="132" t="s">
        <v>141</v>
      </c>
      <c r="M196" s="108"/>
      <c r="N196" s="109" t="s">
        <v>1</v>
      </c>
      <c r="O196" s="100" t="s">
        <v>40</v>
      </c>
      <c r="P196" s="101">
        <f>I196+J196</f>
        <v>0</v>
      </c>
      <c r="Q196" s="101">
        <f>ROUND(I196*H196,2)</f>
        <v>0</v>
      </c>
      <c r="R196" s="101">
        <f>ROUND(J196*H196,2)</f>
        <v>0</v>
      </c>
      <c r="S196" s="102">
        <v>0</v>
      </c>
      <c r="T196" s="102">
        <f>S196*H196</f>
        <v>0</v>
      </c>
      <c r="U196" s="102">
        <v>0.02</v>
      </c>
      <c r="V196" s="102">
        <f>U196*H196</f>
        <v>0.2</v>
      </c>
      <c r="W196" s="102">
        <v>0</v>
      </c>
      <c r="X196" s="103">
        <f>W196*H196</f>
        <v>0</v>
      </c>
      <c r="AR196" s="104" t="s">
        <v>165</v>
      </c>
      <c r="AT196" s="104" t="s">
        <v>162</v>
      </c>
      <c r="AU196" s="104" t="s">
        <v>87</v>
      </c>
      <c r="AY196" s="21" t="s">
        <v>134</v>
      </c>
      <c r="BE196" s="105">
        <f>IF(O196="základní",K196,0)</f>
        <v>0</v>
      </c>
      <c r="BF196" s="105">
        <f>IF(O196="snížená",K196,0)</f>
        <v>0</v>
      </c>
      <c r="BG196" s="105">
        <f>IF(O196="zákl. přenesená",K196,0)</f>
        <v>0</v>
      </c>
      <c r="BH196" s="105">
        <f>IF(O196="sníž. přenesená",K196,0)</f>
        <v>0</v>
      </c>
      <c r="BI196" s="105">
        <f>IF(O196="nulová",K196,0)</f>
        <v>0</v>
      </c>
      <c r="BJ196" s="21" t="s">
        <v>85</v>
      </c>
      <c r="BK196" s="105">
        <f>ROUND(P196*H196,2)</f>
        <v>0</v>
      </c>
      <c r="BL196" s="21" t="s">
        <v>153</v>
      </c>
      <c r="BM196" s="104" t="s">
        <v>322</v>
      </c>
    </row>
    <row r="197" spans="2:65" s="8" customFormat="1" ht="29.25" x14ac:dyDescent="0.2">
      <c r="B197" s="1"/>
      <c r="C197" s="123"/>
      <c r="D197" s="124" t="s">
        <v>144</v>
      </c>
      <c r="E197" s="123"/>
      <c r="F197" s="125" t="s">
        <v>323</v>
      </c>
      <c r="G197" s="123"/>
      <c r="H197" s="123"/>
      <c r="K197" s="123"/>
      <c r="L197" s="123"/>
      <c r="M197" s="1"/>
      <c r="N197" s="106"/>
      <c r="X197" s="107"/>
      <c r="AT197" s="21" t="s">
        <v>144</v>
      </c>
      <c r="AU197" s="21" t="s">
        <v>87</v>
      </c>
    </row>
    <row r="198" spans="2:65" s="8" customFormat="1" ht="24.2" customHeight="1" x14ac:dyDescent="0.2">
      <c r="B198" s="1"/>
      <c r="C198" s="118" t="s">
        <v>324</v>
      </c>
      <c r="D198" s="118" t="s">
        <v>137</v>
      </c>
      <c r="E198" s="119" t="s">
        <v>325</v>
      </c>
      <c r="F198" s="120" t="s">
        <v>326</v>
      </c>
      <c r="G198" s="121" t="s">
        <v>152</v>
      </c>
      <c r="H198" s="122">
        <v>22</v>
      </c>
      <c r="I198" s="2"/>
      <c r="J198" s="2"/>
      <c r="K198" s="154">
        <f>ROUND(P198*H198,2)</f>
        <v>0</v>
      </c>
      <c r="L198" s="120" t="s">
        <v>141</v>
      </c>
      <c r="M198" s="1"/>
      <c r="N198" s="99" t="s">
        <v>1</v>
      </c>
      <c r="O198" s="100" t="s">
        <v>40</v>
      </c>
      <c r="P198" s="101">
        <f>I198+J198</f>
        <v>0</v>
      </c>
      <c r="Q198" s="101">
        <f>ROUND(I198*H198,2)</f>
        <v>0</v>
      </c>
      <c r="R198" s="101">
        <f>ROUND(J198*H198,2)</f>
        <v>0</v>
      </c>
      <c r="S198" s="102">
        <v>1.0900000000000001</v>
      </c>
      <c r="T198" s="102">
        <f>S198*H198</f>
        <v>23.98</v>
      </c>
      <c r="U198" s="102">
        <v>0</v>
      </c>
      <c r="V198" s="102">
        <f>U198*H198</f>
        <v>0</v>
      </c>
      <c r="W198" s="102">
        <v>0</v>
      </c>
      <c r="X198" s="103">
        <f>W198*H198</f>
        <v>0</v>
      </c>
      <c r="AR198" s="104" t="s">
        <v>153</v>
      </c>
      <c r="AT198" s="104" t="s">
        <v>137</v>
      </c>
      <c r="AU198" s="104" t="s">
        <v>87</v>
      </c>
      <c r="AY198" s="21" t="s">
        <v>134</v>
      </c>
      <c r="BE198" s="105">
        <f>IF(O198="základní",K198,0)</f>
        <v>0</v>
      </c>
      <c r="BF198" s="105">
        <f>IF(O198="snížená",K198,0)</f>
        <v>0</v>
      </c>
      <c r="BG198" s="105">
        <f>IF(O198="zákl. přenesená",K198,0)</f>
        <v>0</v>
      </c>
      <c r="BH198" s="105">
        <f>IF(O198="sníž. přenesená",K198,0)</f>
        <v>0</v>
      </c>
      <c r="BI198" s="105">
        <f>IF(O198="nulová",K198,0)</f>
        <v>0</v>
      </c>
      <c r="BJ198" s="21" t="s">
        <v>85</v>
      </c>
      <c r="BK198" s="105">
        <f>ROUND(P198*H198,2)</f>
        <v>0</v>
      </c>
      <c r="BL198" s="21" t="s">
        <v>153</v>
      </c>
      <c r="BM198" s="104" t="s">
        <v>327</v>
      </c>
    </row>
    <row r="199" spans="2:65" s="8" customFormat="1" ht="24.2" customHeight="1" x14ac:dyDescent="0.2">
      <c r="B199" s="1"/>
      <c r="C199" s="130" t="s">
        <v>328</v>
      </c>
      <c r="D199" s="130" t="s">
        <v>162</v>
      </c>
      <c r="E199" s="131" t="s">
        <v>329</v>
      </c>
      <c r="F199" s="132" t="s">
        <v>330</v>
      </c>
      <c r="G199" s="133" t="s">
        <v>331</v>
      </c>
      <c r="H199" s="134">
        <v>22</v>
      </c>
      <c r="I199" s="3"/>
      <c r="J199" s="4"/>
      <c r="K199" s="157">
        <f>ROUND(P199*H199,2)</f>
        <v>0</v>
      </c>
      <c r="L199" s="132" t="s">
        <v>141</v>
      </c>
      <c r="M199" s="108"/>
      <c r="N199" s="109" t="s">
        <v>1</v>
      </c>
      <c r="O199" s="100" t="s">
        <v>40</v>
      </c>
      <c r="P199" s="101">
        <f>I199+J199</f>
        <v>0</v>
      </c>
      <c r="Q199" s="101">
        <f>ROUND(I199*H199,2)</f>
        <v>0</v>
      </c>
      <c r="R199" s="101">
        <f>ROUND(J199*H199,2)</f>
        <v>0</v>
      </c>
      <c r="S199" s="102">
        <v>0</v>
      </c>
      <c r="T199" s="102">
        <f>S199*H199</f>
        <v>0</v>
      </c>
      <c r="U199" s="102">
        <v>0.01</v>
      </c>
      <c r="V199" s="102">
        <f>U199*H199</f>
        <v>0.22</v>
      </c>
      <c r="W199" s="102">
        <v>0</v>
      </c>
      <c r="X199" s="103">
        <f>W199*H199</f>
        <v>0</v>
      </c>
      <c r="AR199" s="104" t="s">
        <v>165</v>
      </c>
      <c r="AT199" s="104" t="s">
        <v>162</v>
      </c>
      <c r="AU199" s="104" t="s">
        <v>87</v>
      </c>
      <c r="AY199" s="21" t="s">
        <v>134</v>
      </c>
      <c r="BE199" s="105">
        <f>IF(O199="základní",K199,0)</f>
        <v>0</v>
      </c>
      <c r="BF199" s="105">
        <f>IF(O199="snížená",K199,0)</f>
        <v>0</v>
      </c>
      <c r="BG199" s="105">
        <f>IF(O199="zákl. přenesená",K199,0)</f>
        <v>0</v>
      </c>
      <c r="BH199" s="105">
        <f>IF(O199="sníž. přenesená",K199,0)</f>
        <v>0</v>
      </c>
      <c r="BI199" s="105">
        <f>IF(O199="nulová",K199,0)</f>
        <v>0</v>
      </c>
      <c r="BJ199" s="21" t="s">
        <v>85</v>
      </c>
      <c r="BK199" s="105">
        <f>ROUND(P199*H199,2)</f>
        <v>0</v>
      </c>
      <c r="BL199" s="21" t="s">
        <v>153</v>
      </c>
      <c r="BM199" s="104" t="s">
        <v>332</v>
      </c>
    </row>
    <row r="200" spans="2:65" s="8" customFormat="1" ht="29.25" x14ac:dyDescent="0.2">
      <c r="B200" s="1"/>
      <c r="C200" s="123"/>
      <c r="D200" s="124" t="s">
        <v>144</v>
      </c>
      <c r="E200" s="123"/>
      <c r="F200" s="125" t="s">
        <v>333</v>
      </c>
      <c r="G200" s="123"/>
      <c r="H200" s="123"/>
      <c r="K200" s="123"/>
      <c r="L200" s="123"/>
      <c r="M200" s="1"/>
      <c r="N200" s="106"/>
      <c r="X200" s="107"/>
      <c r="AT200" s="21" t="s">
        <v>144</v>
      </c>
      <c r="AU200" s="21" t="s">
        <v>87</v>
      </c>
    </row>
    <row r="201" spans="2:65" s="8" customFormat="1" ht="24.2" customHeight="1" x14ac:dyDescent="0.2">
      <c r="B201" s="1"/>
      <c r="C201" s="118" t="s">
        <v>334</v>
      </c>
      <c r="D201" s="118" t="s">
        <v>137</v>
      </c>
      <c r="E201" s="119" t="s">
        <v>335</v>
      </c>
      <c r="F201" s="120" t="s">
        <v>336</v>
      </c>
      <c r="G201" s="121" t="s">
        <v>152</v>
      </c>
      <c r="H201" s="122">
        <v>22</v>
      </c>
      <c r="I201" s="2"/>
      <c r="J201" s="2"/>
      <c r="K201" s="154">
        <f>ROUND(P201*H201,2)</f>
        <v>0</v>
      </c>
      <c r="L201" s="120" t="s">
        <v>141</v>
      </c>
      <c r="M201" s="1"/>
      <c r="N201" s="99" t="s">
        <v>1</v>
      </c>
      <c r="O201" s="100" t="s">
        <v>40</v>
      </c>
      <c r="P201" s="101">
        <f>I201+J201</f>
        <v>0</v>
      </c>
      <c r="Q201" s="101">
        <f>ROUND(I201*H201,2)</f>
        <v>0</v>
      </c>
      <c r="R201" s="101">
        <f>ROUND(J201*H201,2)</f>
        <v>0</v>
      </c>
      <c r="S201" s="102">
        <v>1.0189999999999999</v>
      </c>
      <c r="T201" s="102">
        <f>S201*H201</f>
        <v>22.417999999999999</v>
      </c>
      <c r="U201" s="102">
        <v>0</v>
      </c>
      <c r="V201" s="102">
        <f>U201*H201</f>
        <v>0</v>
      </c>
      <c r="W201" s="102">
        <v>0</v>
      </c>
      <c r="X201" s="103">
        <f>W201*H201</f>
        <v>0</v>
      </c>
      <c r="AR201" s="104" t="s">
        <v>153</v>
      </c>
      <c r="AT201" s="104" t="s">
        <v>137</v>
      </c>
      <c r="AU201" s="104" t="s">
        <v>87</v>
      </c>
      <c r="AY201" s="21" t="s">
        <v>134</v>
      </c>
      <c r="BE201" s="105">
        <f>IF(O201="základní",K201,0)</f>
        <v>0</v>
      </c>
      <c r="BF201" s="105">
        <f>IF(O201="snížená",K201,0)</f>
        <v>0</v>
      </c>
      <c r="BG201" s="105">
        <f>IF(O201="zákl. přenesená",K201,0)</f>
        <v>0</v>
      </c>
      <c r="BH201" s="105">
        <f>IF(O201="sníž. přenesená",K201,0)</f>
        <v>0</v>
      </c>
      <c r="BI201" s="105">
        <f>IF(O201="nulová",K201,0)</f>
        <v>0</v>
      </c>
      <c r="BJ201" s="21" t="s">
        <v>85</v>
      </c>
      <c r="BK201" s="105">
        <f>ROUND(P201*H201,2)</f>
        <v>0</v>
      </c>
      <c r="BL201" s="21" t="s">
        <v>153</v>
      </c>
      <c r="BM201" s="104" t="s">
        <v>337</v>
      </c>
    </row>
    <row r="202" spans="2:65" s="8" customFormat="1" ht="24.2" customHeight="1" x14ac:dyDescent="0.2">
      <c r="B202" s="1"/>
      <c r="C202" s="130" t="s">
        <v>338</v>
      </c>
      <c r="D202" s="130" t="s">
        <v>162</v>
      </c>
      <c r="E202" s="131" t="s">
        <v>339</v>
      </c>
      <c r="F202" s="132" t="s">
        <v>340</v>
      </c>
      <c r="G202" s="133" t="s">
        <v>152</v>
      </c>
      <c r="H202" s="134">
        <v>22</v>
      </c>
      <c r="I202" s="3"/>
      <c r="J202" s="4"/>
      <c r="K202" s="157">
        <f>ROUND(P202*H202,2)</f>
        <v>0</v>
      </c>
      <c r="L202" s="132" t="s">
        <v>141</v>
      </c>
      <c r="M202" s="108"/>
      <c r="N202" s="109" t="s">
        <v>1</v>
      </c>
      <c r="O202" s="100" t="s">
        <v>40</v>
      </c>
      <c r="P202" s="101">
        <f>I202+J202</f>
        <v>0</v>
      </c>
      <c r="Q202" s="101">
        <f>ROUND(I202*H202,2)</f>
        <v>0</v>
      </c>
      <c r="R202" s="101">
        <f>ROUND(J202*H202,2)</f>
        <v>0</v>
      </c>
      <c r="S202" s="102">
        <v>0</v>
      </c>
      <c r="T202" s="102">
        <f>S202*H202</f>
        <v>0</v>
      </c>
      <c r="U202" s="102">
        <v>2.3E-2</v>
      </c>
      <c r="V202" s="102">
        <f>U202*H202</f>
        <v>0.50600000000000001</v>
      </c>
      <c r="W202" s="102">
        <v>0</v>
      </c>
      <c r="X202" s="103">
        <f>W202*H202</f>
        <v>0</v>
      </c>
      <c r="AR202" s="104" t="s">
        <v>165</v>
      </c>
      <c r="AT202" s="104" t="s">
        <v>162</v>
      </c>
      <c r="AU202" s="104" t="s">
        <v>87</v>
      </c>
      <c r="AY202" s="21" t="s">
        <v>134</v>
      </c>
      <c r="BE202" s="105">
        <f>IF(O202="základní",K202,0)</f>
        <v>0</v>
      </c>
      <c r="BF202" s="105">
        <f>IF(O202="snížená",K202,0)</f>
        <v>0</v>
      </c>
      <c r="BG202" s="105">
        <f>IF(O202="zákl. přenesená",K202,0)</f>
        <v>0</v>
      </c>
      <c r="BH202" s="105">
        <f>IF(O202="sníž. přenesená",K202,0)</f>
        <v>0</v>
      </c>
      <c r="BI202" s="105">
        <f>IF(O202="nulová",K202,0)</f>
        <v>0</v>
      </c>
      <c r="BJ202" s="21" t="s">
        <v>85</v>
      </c>
      <c r="BK202" s="105">
        <f>ROUND(P202*H202,2)</f>
        <v>0</v>
      </c>
      <c r="BL202" s="21" t="s">
        <v>153</v>
      </c>
      <c r="BM202" s="104" t="s">
        <v>341</v>
      </c>
    </row>
    <row r="203" spans="2:65" s="8" customFormat="1" ht="39" x14ac:dyDescent="0.2">
      <c r="B203" s="1"/>
      <c r="C203" s="123"/>
      <c r="D203" s="124" t="s">
        <v>144</v>
      </c>
      <c r="E203" s="123"/>
      <c r="F203" s="125" t="s">
        <v>342</v>
      </c>
      <c r="G203" s="123"/>
      <c r="H203" s="123"/>
      <c r="K203" s="123"/>
      <c r="L203" s="123"/>
      <c r="M203" s="1"/>
      <c r="N203" s="106"/>
      <c r="X203" s="107"/>
      <c r="AT203" s="21" t="s">
        <v>144</v>
      </c>
      <c r="AU203" s="21" t="s">
        <v>87</v>
      </c>
    </row>
    <row r="204" spans="2:65" s="8" customFormat="1" ht="37.9" customHeight="1" x14ac:dyDescent="0.2">
      <c r="B204" s="1"/>
      <c r="C204" s="118" t="s">
        <v>343</v>
      </c>
      <c r="D204" s="118" t="s">
        <v>137</v>
      </c>
      <c r="E204" s="119" t="s">
        <v>344</v>
      </c>
      <c r="F204" s="120" t="s">
        <v>345</v>
      </c>
      <c r="G204" s="121" t="s">
        <v>152</v>
      </c>
      <c r="H204" s="122">
        <v>1</v>
      </c>
      <c r="I204" s="2"/>
      <c r="J204" s="2"/>
      <c r="K204" s="154">
        <f>ROUND(P204*H204,2)</f>
        <v>0</v>
      </c>
      <c r="L204" s="120" t="s">
        <v>141</v>
      </c>
      <c r="M204" s="1"/>
      <c r="N204" s="99" t="s">
        <v>1</v>
      </c>
      <c r="O204" s="100" t="s">
        <v>40</v>
      </c>
      <c r="P204" s="101">
        <f>I204+J204</f>
        <v>0</v>
      </c>
      <c r="Q204" s="101">
        <f>ROUND(I204*H204,2)</f>
        <v>0</v>
      </c>
      <c r="R204" s="101">
        <f>ROUND(J204*H204,2)</f>
        <v>0</v>
      </c>
      <c r="S204" s="102">
        <v>17.292999999999999</v>
      </c>
      <c r="T204" s="102">
        <f>S204*H204</f>
        <v>17.292999999999999</v>
      </c>
      <c r="U204" s="102">
        <v>0</v>
      </c>
      <c r="V204" s="102">
        <f>U204*H204</f>
        <v>0</v>
      </c>
      <c r="W204" s="102">
        <v>0</v>
      </c>
      <c r="X204" s="103">
        <f>W204*H204</f>
        <v>0</v>
      </c>
      <c r="AR204" s="104" t="s">
        <v>153</v>
      </c>
      <c r="AT204" s="104" t="s">
        <v>137</v>
      </c>
      <c r="AU204" s="104" t="s">
        <v>87</v>
      </c>
      <c r="AY204" s="21" t="s">
        <v>134</v>
      </c>
      <c r="BE204" s="105">
        <f>IF(O204="základní",K204,0)</f>
        <v>0</v>
      </c>
      <c r="BF204" s="105">
        <f>IF(O204="snížená",K204,0)</f>
        <v>0</v>
      </c>
      <c r="BG204" s="105">
        <f>IF(O204="zákl. přenesená",K204,0)</f>
        <v>0</v>
      </c>
      <c r="BH204" s="105">
        <f>IF(O204="sníž. přenesená",K204,0)</f>
        <v>0</v>
      </c>
      <c r="BI204" s="105">
        <f>IF(O204="nulová",K204,0)</f>
        <v>0</v>
      </c>
      <c r="BJ204" s="21" t="s">
        <v>85</v>
      </c>
      <c r="BK204" s="105">
        <f>ROUND(P204*H204,2)</f>
        <v>0</v>
      </c>
      <c r="BL204" s="21" t="s">
        <v>153</v>
      </c>
      <c r="BM204" s="104" t="s">
        <v>346</v>
      </c>
    </row>
    <row r="205" spans="2:65" s="8" customFormat="1" ht="37.9" customHeight="1" x14ac:dyDescent="0.2">
      <c r="B205" s="1"/>
      <c r="C205" s="130" t="s">
        <v>347</v>
      </c>
      <c r="D205" s="130" t="s">
        <v>162</v>
      </c>
      <c r="E205" s="131" t="s">
        <v>348</v>
      </c>
      <c r="F205" s="132" t="s">
        <v>349</v>
      </c>
      <c r="G205" s="133" t="s">
        <v>152</v>
      </c>
      <c r="H205" s="134">
        <v>1</v>
      </c>
      <c r="I205" s="3"/>
      <c r="J205" s="4"/>
      <c r="K205" s="157">
        <f>ROUND(P205*H205,2)</f>
        <v>0</v>
      </c>
      <c r="L205" s="132" t="s">
        <v>141</v>
      </c>
      <c r="M205" s="108"/>
      <c r="N205" s="109" t="s">
        <v>1</v>
      </c>
      <c r="O205" s="100" t="s">
        <v>40</v>
      </c>
      <c r="P205" s="101">
        <f>I205+J205</f>
        <v>0</v>
      </c>
      <c r="Q205" s="101">
        <f>ROUND(I205*H205,2)</f>
        <v>0</v>
      </c>
      <c r="R205" s="101">
        <f>ROUND(J205*H205,2)</f>
        <v>0</v>
      </c>
      <c r="S205" s="102">
        <v>0</v>
      </c>
      <c r="T205" s="102">
        <f>S205*H205</f>
        <v>0</v>
      </c>
      <c r="U205" s="102">
        <v>0.04</v>
      </c>
      <c r="V205" s="102">
        <f>U205*H205</f>
        <v>0.04</v>
      </c>
      <c r="W205" s="102">
        <v>0</v>
      </c>
      <c r="X205" s="103">
        <f>W205*H205</f>
        <v>0</v>
      </c>
      <c r="AR205" s="104" t="s">
        <v>165</v>
      </c>
      <c r="AT205" s="104" t="s">
        <v>162</v>
      </c>
      <c r="AU205" s="104" t="s">
        <v>87</v>
      </c>
      <c r="AY205" s="21" t="s">
        <v>134</v>
      </c>
      <c r="BE205" s="105">
        <f>IF(O205="základní",K205,0)</f>
        <v>0</v>
      </c>
      <c r="BF205" s="105">
        <f>IF(O205="snížená",K205,0)</f>
        <v>0</v>
      </c>
      <c r="BG205" s="105">
        <f>IF(O205="zákl. přenesená",K205,0)</f>
        <v>0</v>
      </c>
      <c r="BH205" s="105">
        <f>IF(O205="sníž. přenesená",K205,0)</f>
        <v>0</v>
      </c>
      <c r="BI205" s="105">
        <f>IF(O205="nulová",K205,0)</f>
        <v>0</v>
      </c>
      <c r="BJ205" s="21" t="s">
        <v>85</v>
      </c>
      <c r="BK205" s="105">
        <f>ROUND(P205*H205,2)</f>
        <v>0</v>
      </c>
      <c r="BL205" s="21" t="s">
        <v>153</v>
      </c>
      <c r="BM205" s="104" t="s">
        <v>350</v>
      </c>
    </row>
    <row r="206" spans="2:65" s="8" customFormat="1" ht="48.75" x14ac:dyDescent="0.2">
      <c r="B206" s="1"/>
      <c r="C206" s="123"/>
      <c r="D206" s="124" t="s">
        <v>144</v>
      </c>
      <c r="E206" s="123"/>
      <c r="F206" s="125" t="s">
        <v>351</v>
      </c>
      <c r="G206" s="123"/>
      <c r="H206" s="123"/>
      <c r="K206" s="123"/>
      <c r="L206" s="123"/>
      <c r="M206" s="1"/>
      <c r="N206" s="106"/>
      <c r="X206" s="107"/>
      <c r="AT206" s="21" t="s">
        <v>144</v>
      </c>
      <c r="AU206" s="21" t="s">
        <v>87</v>
      </c>
    </row>
    <row r="207" spans="2:65" s="8" customFormat="1" ht="24.2" customHeight="1" x14ac:dyDescent="0.2">
      <c r="B207" s="1"/>
      <c r="C207" s="118" t="s">
        <v>352</v>
      </c>
      <c r="D207" s="118" t="s">
        <v>137</v>
      </c>
      <c r="E207" s="119" t="s">
        <v>353</v>
      </c>
      <c r="F207" s="120" t="s">
        <v>354</v>
      </c>
      <c r="G207" s="121" t="s">
        <v>152</v>
      </c>
      <c r="H207" s="122">
        <v>22</v>
      </c>
      <c r="I207" s="2"/>
      <c r="J207" s="2"/>
      <c r="K207" s="154">
        <f>ROUND(P207*H207,2)</f>
        <v>0</v>
      </c>
      <c r="L207" s="120" t="s">
        <v>141</v>
      </c>
      <c r="M207" s="1"/>
      <c r="N207" s="99" t="s">
        <v>1</v>
      </c>
      <c r="O207" s="100" t="s">
        <v>40</v>
      </c>
      <c r="P207" s="101">
        <f>I207+J207</f>
        <v>0</v>
      </c>
      <c r="Q207" s="101">
        <f>ROUND(I207*H207,2)</f>
        <v>0</v>
      </c>
      <c r="R207" s="101">
        <f>ROUND(J207*H207,2)</f>
        <v>0</v>
      </c>
      <c r="S207" s="102">
        <v>0.75600000000000001</v>
      </c>
      <c r="T207" s="102">
        <f>S207*H207</f>
        <v>16.632000000000001</v>
      </c>
      <c r="U207" s="102">
        <v>0</v>
      </c>
      <c r="V207" s="102">
        <f>U207*H207</f>
        <v>0</v>
      </c>
      <c r="W207" s="102">
        <v>0</v>
      </c>
      <c r="X207" s="103">
        <f>W207*H207</f>
        <v>0</v>
      </c>
      <c r="AR207" s="104" t="s">
        <v>153</v>
      </c>
      <c r="AT207" s="104" t="s">
        <v>137</v>
      </c>
      <c r="AU207" s="104" t="s">
        <v>87</v>
      </c>
      <c r="AY207" s="21" t="s">
        <v>134</v>
      </c>
      <c r="BE207" s="105">
        <f>IF(O207="základní",K207,0)</f>
        <v>0</v>
      </c>
      <c r="BF207" s="105">
        <f>IF(O207="snížená",K207,0)</f>
        <v>0</v>
      </c>
      <c r="BG207" s="105">
        <f>IF(O207="zákl. přenesená",K207,0)</f>
        <v>0</v>
      </c>
      <c r="BH207" s="105">
        <f>IF(O207="sníž. přenesená",K207,0)</f>
        <v>0</v>
      </c>
      <c r="BI207" s="105">
        <f>IF(O207="nulová",K207,0)</f>
        <v>0</v>
      </c>
      <c r="BJ207" s="21" t="s">
        <v>85</v>
      </c>
      <c r="BK207" s="105">
        <f>ROUND(P207*H207,2)</f>
        <v>0</v>
      </c>
      <c r="BL207" s="21" t="s">
        <v>153</v>
      </c>
      <c r="BM207" s="104" t="s">
        <v>355</v>
      </c>
    </row>
    <row r="208" spans="2:65" s="8" customFormat="1" ht="29.25" x14ac:dyDescent="0.2">
      <c r="B208" s="1"/>
      <c r="C208" s="123"/>
      <c r="D208" s="124" t="s">
        <v>144</v>
      </c>
      <c r="E208" s="123"/>
      <c r="F208" s="125" t="s">
        <v>356</v>
      </c>
      <c r="G208" s="123"/>
      <c r="H208" s="123"/>
      <c r="K208" s="123"/>
      <c r="L208" s="123"/>
      <c r="M208" s="1"/>
      <c r="N208" s="106"/>
      <c r="X208" s="107"/>
      <c r="AT208" s="21" t="s">
        <v>144</v>
      </c>
      <c r="AU208" s="21" t="s">
        <v>87</v>
      </c>
    </row>
    <row r="209" spans="2:65" s="8" customFormat="1" ht="24" x14ac:dyDescent="0.2">
      <c r="B209" s="1"/>
      <c r="C209" s="130" t="s">
        <v>357</v>
      </c>
      <c r="D209" s="130" t="s">
        <v>162</v>
      </c>
      <c r="E209" s="131" t="s">
        <v>358</v>
      </c>
      <c r="F209" s="132" t="s">
        <v>359</v>
      </c>
      <c r="G209" s="133" t="s">
        <v>152</v>
      </c>
      <c r="H209" s="134">
        <v>22</v>
      </c>
      <c r="I209" s="3"/>
      <c r="J209" s="4"/>
      <c r="K209" s="157">
        <f>ROUND(P209*H209,2)</f>
        <v>0</v>
      </c>
      <c r="L209" s="132" t="s">
        <v>141</v>
      </c>
      <c r="M209" s="108"/>
      <c r="N209" s="109" t="s">
        <v>1</v>
      </c>
      <c r="O209" s="100" t="s">
        <v>40</v>
      </c>
      <c r="P209" s="101">
        <f>I209+J209</f>
        <v>0</v>
      </c>
      <c r="Q209" s="101">
        <f>ROUND(I209*H209,2)</f>
        <v>0</v>
      </c>
      <c r="R209" s="101">
        <f>ROUND(J209*H209,2)</f>
        <v>0</v>
      </c>
      <c r="S209" s="102">
        <v>0</v>
      </c>
      <c r="T209" s="102">
        <f>S209*H209</f>
        <v>0</v>
      </c>
      <c r="U209" s="102">
        <v>1E-3</v>
      </c>
      <c r="V209" s="102">
        <f>U209*H209</f>
        <v>2.1999999999999999E-2</v>
      </c>
      <c r="W209" s="102">
        <v>0</v>
      </c>
      <c r="X209" s="103">
        <f>W209*H209</f>
        <v>0</v>
      </c>
      <c r="AR209" s="104" t="s">
        <v>165</v>
      </c>
      <c r="AT209" s="104" t="s">
        <v>162</v>
      </c>
      <c r="AU209" s="104" t="s">
        <v>87</v>
      </c>
      <c r="AY209" s="21" t="s">
        <v>134</v>
      </c>
      <c r="BE209" s="105">
        <f>IF(O209="základní",K209,0)</f>
        <v>0</v>
      </c>
      <c r="BF209" s="105">
        <f>IF(O209="snížená",K209,0)</f>
        <v>0</v>
      </c>
      <c r="BG209" s="105">
        <f>IF(O209="zákl. přenesená",K209,0)</f>
        <v>0</v>
      </c>
      <c r="BH209" s="105">
        <f>IF(O209="sníž. přenesená",K209,0)</f>
        <v>0</v>
      </c>
      <c r="BI209" s="105">
        <f>IF(O209="nulová",K209,0)</f>
        <v>0</v>
      </c>
      <c r="BJ209" s="21" t="s">
        <v>85</v>
      </c>
      <c r="BK209" s="105">
        <f>ROUND(P209*H209,2)</f>
        <v>0</v>
      </c>
      <c r="BL209" s="21" t="s">
        <v>153</v>
      </c>
      <c r="BM209" s="104" t="s">
        <v>360</v>
      </c>
    </row>
    <row r="210" spans="2:65" s="8" customFormat="1" ht="29.25" x14ac:dyDescent="0.2">
      <c r="B210" s="1"/>
      <c r="C210" s="123"/>
      <c r="D210" s="124" t="s">
        <v>144</v>
      </c>
      <c r="E210" s="123"/>
      <c r="F210" s="125" t="s">
        <v>361</v>
      </c>
      <c r="G210" s="123"/>
      <c r="H210" s="123"/>
      <c r="K210" s="123"/>
      <c r="L210" s="123"/>
      <c r="M210" s="1"/>
      <c r="N210" s="106"/>
      <c r="X210" s="107"/>
      <c r="AT210" s="21" t="s">
        <v>144</v>
      </c>
      <c r="AU210" s="21" t="s">
        <v>87</v>
      </c>
    </row>
    <row r="211" spans="2:65" s="8" customFormat="1" ht="24.2" customHeight="1" x14ac:dyDescent="0.2">
      <c r="B211" s="1"/>
      <c r="C211" s="118" t="s">
        <v>362</v>
      </c>
      <c r="D211" s="118" t="s">
        <v>137</v>
      </c>
      <c r="E211" s="119" t="s">
        <v>363</v>
      </c>
      <c r="F211" s="120" t="s">
        <v>364</v>
      </c>
      <c r="G211" s="121" t="s">
        <v>152</v>
      </c>
      <c r="H211" s="122">
        <v>1</v>
      </c>
      <c r="I211" s="2"/>
      <c r="J211" s="2"/>
      <c r="K211" s="154">
        <f>ROUND(P211*H211,2)</f>
        <v>0</v>
      </c>
      <c r="L211" s="120" t="s">
        <v>141</v>
      </c>
      <c r="M211" s="1"/>
      <c r="N211" s="99" t="s">
        <v>1</v>
      </c>
      <c r="O211" s="100" t="s">
        <v>40</v>
      </c>
      <c r="P211" s="101">
        <f>I211+J211</f>
        <v>0</v>
      </c>
      <c r="Q211" s="101">
        <f>ROUND(I211*H211,2)</f>
        <v>0</v>
      </c>
      <c r="R211" s="101">
        <f>ROUND(J211*H211,2)</f>
        <v>0</v>
      </c>
      <c r="S211" s="102">
        <v>0.6</v>
      </c>
      <c r="T211" s="102">
        <f>S211*H211</f>
        <v>0.6</v>
      </c>
      <c r="U211" s="102">
        <v>0</v>
      </c>
      <c r="V211" s="102">
        <f>U211*H211</f>
        <v>0</v>
      </c>
      <c r="W211" s="102">
        <v>0</v>
      </c>
      <c r="X211" s="103">
        <f>W211*H211</f>
        <v>0</v>
      </c>
      <c r="AR211" s="104" t="s">
        <v>153</v>
      </c>
      <c r="AT211" s="104" t="s">
        <v>137</v>
      </c>
      <c r="AU211" s="104" t="s">
        <v>87</v>
      </c>
      <c r="AY211" s="21" t="s">
        <v>134</v>
      </c>
      <c r="BE211" s="105">
        <f>IF(O211="základní",K211,0)</f>
        <v>0</v>
      </c>
      <c r="BF211" s="105">
        <f>IF(O211="snížená",K211,0)</f>
        <v>0</v>
      </c>
      <c r="BG211" s="105">
        <f>IF(O211="zákl. přenesená",K211,0)</f>
        <v>0</v>
      </c>
      <c r="BH211" s="105">
        <f>IF(O211="sníž. přenesená",K211,0)</f>
        <v>0</v>
      </c>
      <c r="BI211" s="105">
        <f>IF(O211="nulová",K211,0)</f>
        <v>0</v>
      </c>
      <c r="BJ211" s="21" t="s">
        <v>85</v>
      </c>
      <c r="BK211" s="105">
        <f>ROUND(P211*H211,2)</f>
        <v>0</v>
      </c>
      <c r="BL211" s="21" t="s">
        <v>153</v>
      </c>
      <c r="BM211" s="104" t="s">
        <v>365</v>
      </c>
    </row>
    <row r="212" spans="2:65" s="8" customFormat="1" ht="24.2" customHeight="1" x14ac:dyDescent="0.2">
      <c r="B212" s="1"/>
      <c r="C212" s="130" t="s">
        <v>366</v>
      </c>
      <c r="D212" s="130" t="s">
        <v>162</v>
      </c>
      <c r="E212" s="131" t="s">
        <v>367</v>
      </c>
      <c r="F212" s="132" t="s">
        <v>368</v>
      </c>
      <c r="G212" s="133" t="s">
        <v>152</v>
      </c>
      <c r="H212" s="134">
        <v>1</v>
      </c>
      <c r="I212" s="3"/>
      <c r="J212" s="4"/>
      <c r="K212" s="157">
        <f>ROUND(P212*H212,2)</f>
        <v>0</v>
      </c>
      <c r="L212" s="132" t="s">
        <v>141</v>
      </c>
      <c r="M212" s="108"/>
      <c r="N212" s="109" t="s">
        <v>1</v>
      </c>
      <c r="O212" s="100" t="s">
        <v>40</v>
      </c>
      <c r="P212" s="101">
        <f>I212+J212</f>
        <v>0</v>
      </c>
      <c r="Q212" s="101">
        <f>ROUND(I212*H212,2)</f>
        <v>0</v>
      </c>
      <c r="R212" s="101">
        <f>ROUND(J212*H212,2)</f>
        <v>0</v>
      </c>
      <c r="S212" s="102">
        <v>0</v>
      </c>
      <c r="T212" s="102">
        <f>S212*H212</f>
        <v>0</v>
      </c>
      <c r="U212" s="102">
        <v>0</v>
      </c>
      <c r="V212" s="102">
        <f>U212*H212</f>
        <v>0</v>
      </c>
      <c r="W212" s="102">
        <v>0</v>
      </c>
      <c r="X212" s="103">
        <f>W212*H212</f>
        <v>0</v>
      </c>
      <c r="AR212" s="104" t="s">
        <v>165</v>
      </c>
      <c r="AT212" s="104" t="s">
        <v>162</v>
      </c>
      <c r="AU212" s="104" t="s">
        <v>87</v>
      </c>
      <c r="AY212" s="21" t="s">
        <v>134</v>
      </c>
      <c r="BE212" s="105">
        <f>IF(O212="základní",K212,0)</f>
        <v>0</v>
      </c>
      <c r="BF212" s="105">
        <f>IF(O212="snížená",K212,0)</f>
        <v>0</v>
      </c>
      <c r="BG212" s="105">
        <f>IF(O212="zákl. přenesená",K212,0)</f>
        <v>0</v>
      </c>
      <c r="BH212" s="105">
        <f>IF(O212="sníž. přenesená",K212,0)</f>
        <v>0</v>
      </c>
      <c r="BI212" s="105">
        <f>IF(O212="nulová",K212,0)</f>
        <v>0</v>
      </c>
      <c r="BJ212" s="21" t="s">
        <v>85</v>
      </c>
      <c r="BK212" s="105">
        <f>ROUND(P212*H212,2)</f>
        <v>0</v>
      </c>
      <c r="BL212" s="21" t="s">
        <v>153</v>
      </c>
      <c r="BM212" s="104" t="s">
        <v>369</v>
      </c>
    </row>
    <row r="213" spans="2:65" s="8" customFormat="1" ht="24.2" customHeight="1" x14ac:dyDescent="0.2">
      <c r="B213" s="1"/>
      <c r="C213" s="118" t="s">
        <v>370</v>
      </c>
      <c r="D213" s="118" t="s">
        <v>137</v>
      </c>
      <c r="E213" s="119" t="s">
        <v>371</v>
      </c>
      <c r="F213" s="120" t="s">
        <v>372</v>
      </c>
      <c r="G213" s="121" t="s">
        <v>152</v>
      </c>
      <c r="H213" s="122">
        <v>4</v>
      </c>
      <c r="I213" s="2"/>
      <c r="J213" s="2"/>
      <c r="K213" s="154">
        <f>ROUND(P213*H213,2)</f>
        <v>0</v>
      </c>
      <c r="L213" s="120" t="s">
        <v>141</v>
      </c>
      <c r="M213" s="1"/>
      <c r="N213" s="99" t="s">
        <v>1</v>
      </c>
      <c r="O213" s="100" t="s">
        <v>40</v>
      </c>
      <c r="P213" s="101">
        <f>I213+J213</f>
        <v>0</v>
      </c>
      <c r="Q213" s="101">
        <f>ROUND(I213*H213,2)</f>
        <v>0</v>
      </c>
      <c r="R213" s="101">
        <f>ROUND(J213*H213,2)</f>
        <v>0</v>
      </c>
      <c r="S213" s="102">
        <v>12.32</v>
      </c>
      <c r="T213" s="102">
        <f>S213*H213</f>
        <v>49.28</v>
      </c>
      <c r="U213" s="102">
        <v>0</v>
      </c>
      <c r="V213" s="102">
        <f>U213*H213</f>
        <v>0</v>
      </c>
      <c r="W213" s="102">
        <v>0</v>
      </c>
      <c r="X213" s="103">
        <f>W213*H213</f>
        <v>0</v>
      </c>
      <c r="AR213" s="104" t="s">
        <v>153</v>
      </c>
      <c r="AT213" s="104" t="s">
        <v>137</v>
      </c>
      <c r="AU213" s="104" t="s">
        <v>87</v>
      </c>
      <c r="AY213" s="21" t="s">
        <v>134</v>
      </c>
      <c r="BE213" s="105">
        <f>IF(O213="základní",K213,0)</f>
        <v>0</v>
      </c>
      <c r="BF213" s="105">
        <f>IF(O213="snížená",K213,0)</f>
        <v>0</v>
      </c>
      <c r="BG213" s="105">
        <f>IF(O213="zákl. přenesená",K213,0)</f>
        <v>0</v>
      </c>
      <c r="BH213" s="105">
        <f>IF(O213="sníž. přenesená",K213,0)</f>
        <v>0</v>
      </c>
      <c r="BI213" s="105">
        <f>IF(O213="nulová",K213,0)</f>
        <v>0</v>
      </c>
      <c r="BJ213" s="21" t="s">
        <v>85</v>
      </c>
      <c r="BK213" s="105">
        <f>ROUND(P213*H213,2)</f>
        <v>0</v>
      </c>
      <c r="BL213" s="21" t="s">
        <v>153</v>
      </c>
      <c r="BM213" s="104" t="s">
        <v>373</v>
      </c>
    </row>
    <row r="214" spans="2:65" s="8" customFormat="1" ht="19.5" x14ac:dyDescent="0.2">
      <c r="B214" s="1"/>
      <c r="C214" s="123"/>
      <c r="D214" s="124" t="s">
        <v>144</v>
      </c>
      <c r="E214" s="123"/>
      <c r="F214" s="125" t="s">
        <v>374</v>
      </c>
      <c r="G214" s="123"/>
      <c r="H214" s="123"/>
      <c r="K214" s="123"/>
      <c r="L214" s="123"/>
      <c r="M214" s="1"/>
      <c r="N214" s="106"/>
      <c r="X214" s="107"/>
      <c r="AT214" s="21" t="s">
        <v>144</v>
      </c>
      <c r="AU214" s="21" t="s">
        <v>87</v>
      </c>
    </row>
    <row r="215" spans="2:65" s="8" customFormat="1" ht="24.2" customHeight="1" x14ac:dyDescent="0.2">
      <c r="B215" s="1"/>
      <c r="C215" s="118" t="s">
        <v>375</v>
      </c>
      <c r="D215" s="118" t="s">
        <v>137</v>
      </c>
      <c r="E215" s="119" t="s">
        <v>376</v>
      </c>
      <c r="F215" s="120" t="s">
        <v>377</v>
      </c>
      <c r="G215" s="121" t="s">
        <v>160</v>
      </c>
      <c r="H215" s="122">
        <v>40</v>
      </c>
      <c r="I215" s="2"/>
      <c r="J215" s="2"/>
      <c r="K215" s="154">
        <f>ROUND(P215*H215,2)</f>
        <v>0</v>
      </c>
      <c r="L215" s="120" t="s">
        <v>141</v>
      </c>
      <c r="M215" s="1"/>
      <c r="N215" s="99" t="s">
        <v>1</v>
      </c>
      <c r="O215" s="100" t="s">
        <v>40</v>
      </c>
      <c r="P215" s="101">
        <f>I215+J215</f>
        <v>0</v>
      </c>
      <c r="Q215" s="101">
        <f>ROUND(I215*H215,2)</f>
        <v>0</v>
      </c>
      <c r="R215" s="101">
        <f>ROUND(J215*H215,2)</f>
        <v>0</v>
      </c>
      <c r="S215" s="102">
        <v>0.49399999999999999</v>
      </c>
      <c r="T215" s="102">
        <f>S215*H215</f>
        <v>19.759999999999998</v>
      </c>
      <c r="U215" s="102">
        <v>0</v>
      </c>
      <c r="V215" s="102">
        <f>U215*H215</f>
        <v>0</v>
      </c>
      <c r="W215" s="102">
        <v>0</v>
      </c>
      <c r="X215" s="103">
        <f>W215*H215</f>
        <v>0</v>
      </c>
      <c r="AR215" s="104" t="s">
        <v>153</v>
      </c>
      <c r="AT215" s="104" t="s">
        <v>137</v>
      </c>
      <c r="AU215" s="104" t="s">
        <v>87</v>
      </c>
      <c r="AY215" s="21" t="s">
        <v>134</v>
      </c>
      <c r="BE215" s="105">
        <f>IF(O215="základní",K215,0)</f>
        <v>0</v>
      </c>
      <c r="BF215" s="105">
        <f>IF(O215="snížená",K215,0)</f>
        <v>0</v>
      </c>
      <c r="BG215" s="105">
        <f>IF(O215="zákl. přenesená",K215,0)</f>
        <v>0</v>
      </c>
      <c r="BH215" s="105">
        <f>IF(O215="sníž. přenesená",K215,0)</f>
        <v>0</v>
      </c>
      <c r="BI215" s="105">
        <f>IF(O215="nulová",K215,0)</f>
        <v>0</v>
      </c>
      <c r="BJ215" s="21" t="s">
        <v>85</v>
      </c>
      <c r="BK215" s="105">
        <f>ROUND(P215*H215,2)</f>
        <v>0</v>
      </c>
      <c r="BL215" s="21" t="s">
        <v>153</v>
      </c>
      <c r="BM215" s="104" t="s">
        <v>378</v>
      </c>
    </row>
    <row r="216" spans="2:65" s="8" customFormat="1" ht="24.2" customHeight="1" x14ac:dyDescent="0.2">
      <c r="B216" s="1"/>
      <c r="C216" s="130" t="s">
        <v>379</v>
      </c>
      <c r="D216" s="130" t="s">
        <v>162</v>
      </c>
      <c r="E216" s="131" t="s">
        <v>380</v>
      </c>
      <c r="F216" s="132" t="s">
        <v>381</v>
      </c>
      <c r="G216" s="133" t="s">
        <v>160</v>
      </c>
      <c r="H216" s="134">
        <v>40</v>
      </c>
      <c r="I216" s="3"/>
      <c r="J216" s="4"/>
      <c r="K216" s="157">
        <f>ROUND(P216*H216,2)</f>
        <v>0</v>
      </c>
      <c r="L216" s="132" t="s">
        <v>141</v>
      </c>
      <c r="M216" s="108"/>
      <c r="N216" s="109" t="s">
        <v>1</v>
      </c>
      <c r="O216" s="100" t="s">
        <v>40</v>
      </c>
      <c r="P216" s="101">
        <f>I216+J216</f>
        <v>0</v>
      </c>
      <c r="Q216" s="101">
        <f>ROUND(I216*H216,2)</f>
        <v>0</v>
      </c>
      <c r="R216" s="101">
        <f>ROUND(J216*H216,2)</f>
        <v>0</v>
      </c>
      <c r="S216" s="102">
        <v>0</v>
      </c>
      <c r="T216" s="102">
        <f>S216*H216</f>
        <v>0</v>
      </c>
      <c r="U216" s="102">
        <v>3.5000000000000001E-3</v>
      </c>
      <c r="V216" s="102">
        <f>U216*H216</f>
        <v>0.14000000000000001</v>
      </c>
      <c r="W216" s="102">
        <v>0</v>
      </c>
      <c r="X216" s="103">
        <f>W216*H216</f>
        <v>0</v>
      </c>
      <c r="AR216" s="104" t="s">
        <v>165</v>
      </c>
      <c r="AT216" s="104" t="s">
        <v>162</v>
      </c>
      <c r="AU216" s="104" t="s">
        <v>87</v>
      </c>
      <c r="AY216" s="21" t="s">
        <v>134</v>
      </c>
      <c r="BE216" s="105">
        <f>IF(O216="základní",K216,0)</f>
        <v>0</v>
      </c>
      <c r="BF216" s="105">
        <f>IF(O216="snížená",K216,0)</f>
        <v>0</v>
      </c>
      <c r="BG216" s="105">
        <f>IF(O216="zákl. přenesená",K216,0)</f>
        <v>0</v>
      </c>
      <c r="BH216" s="105">
        <f>IF(O216="sníž. přenesená",K216,0)</f>
        <v>0</v>
      </c>
      <c r="BI216" s="105">
        <f>IF(O216="nulová",K216,0)</f>
        <v>0</v>
      </c>
      <c r="BJ216" s="21" t="s">
        <v>85</v>
      </c>
      <c r="BK216" s="105">
        <f>ROUND(P216*H216,2)</f>
        <v>0</v>
      </c>
      <c r="BL216" s="21" t="s">
        <v>153</v>
      </c>
      <c r="BM216" s="104" t="s">
        <v>382</v>
      </c>
    </row>
    <row r="217" spans="2:65" s="8" customFormat="1" ht="29.25" x14ac:dyDescent="0.2">
      <c r="B217" s="1"/>
      <c r="C217" s="123"/>
      <c r="D217" s="124" t="s">
        <v>144</v>
      </c>
      <c r="E217" s="123"/>
      <c r="F217" s="125" t="s">
        <v>383</v>
      </c>
      <c r="G217" s="123"/>
      <c r="H217" s="123"/>
      <c r="K217" s="123"/>
      <c r="L217" s="123"/>
      <c r="M217" s="1"/>
      <c r="N217" s="106"/>
      <c r="X217" s="107"/>
      <c r="AT217" s="21" t="s">
        <v>144</v>
      </c>
      <c r="AU217" s="21" t="s">
        <v>87</v>
      </c>
    </row>
    <row r="218" spans="2:65" s="8" customFormat="1" ht="24.2" customHeight="1" x14ac:dyDescent="0.2">
      <c r="B218" s="1"/>
      <c r="C218" s="118" t="s">
        <v>384</v>
      </c>
      <c r="D218" s="118" t="s">
        <v>137</v>
      </c>
      <c r="E218" s="119" t="s">
        <v>385</v>
      </c>
      <c r="F218" s="120" t="s">
        <v>386</v>
      </c>
      <c r="G218" s="121" t="s">
        <v>152</v>
      </c>
      <c r="H218" s="122">
        <v>1</v>
      </c>
      <c r="I218" s="2"/>
      <c r="J218" s="2"/>
      <c r="K218" s="154">
        <f>ROUND(P218*H218,2)</f>
        <v>0</v>
      </c>
      <c r="L218" s="120" t="s">
        <v>141</v>
      </c>
      <c r="M218" s="1"/>
      <c r="N218" s="99" t="s">
        <v>1</v>
      </c>
      <c r="O218" s="100" t="s">
        <v>40</v>
      </c>
      <c r="P218" s="101">
        <f>I218+J218</f>
        <v>0</v>
      </c>
      <c r="Q218" s="101">
        <f>ROUND(I218*H218,2)</f>
        <v>0</v>
      </c>
      <c r="R218" s="101">
        <f>ROUND(J218*H218,2)</f>
        <v>0</v>
      </c>
      <c r="S218" s="102">
        <v>1.03</v>
      </c>
      <c r="T218" s="102">
        <f>S218*H218</f>
        <v>1.03</v>
      </c>
      <c r="U218" s="102">
        <v>0</v>
      </c>
      <c r="V218" s="102">
        <f>U218*H218</f>
        <v>0</v>
      </c>
      <c r="W218" s="102">
        <v>0</v>
      </c>
      <c r="X218" s="103">
        <f>W218*H218</f>
        <v>0</v>
      </c>
      <c r="AR218" s="104" t="s">
        <v>153</v>
      </c>
      <c r="AT218" s="104" t="s">
        <v>137</v>
      </c>
      <c r="AU218" s="104" t="s">
        <v>87</v>
      </c>
      <c r="AY218" s="21" t="s">
        <v>134</v>
      </c>
      <c r="BE218" s="105">
        <f>IF(O218="základní",K218,0)</f>
        <v>0</v>
      </c>
      <c r="BF218" s="105">
        <f>IF(O218="snížená",K218,0)</f>
        <v>0</v>
      </c>
      <c r="BG218" s="105">
        <f>IF(O218="zákl. přenesená",K218,0)</f>
        <v>0</v>
      </c>
      <c r="BH218" s="105">
        <f>IF(O218="sníž. přenesená",K218,0)</f>
        <v>0</v>
      </c>
      <c r="BI218" s="105">
        <f>IF(O218="nulová",K218,0)</f>
        <v>0</v>
      </c>
      <c r="BJ218" s="21" t="s">
        <v>85</v>
      </c>
      <c r="BK218" s="105">
        <f>ROUND(P218*H218,2)</f>
        <v>0</v>
      </c>
      <c r="BL218" s="21" t="s">
        <v>153</v>
      </c>
      <c r="BM218" s="104" t="s">
        <v>387</v>
      </c>
    </row>
    <row r="219" spans="2:65" s="8" customFormat="1" ht="29.25" x14ac:dyDescent="0.2">
      <c r="B219" s="1"/>
      <c r="C219" s="123"/>
      <c r="D219" s="124" t="s">
        <v>144</v>
      </c>
      <c r="E219" s="123"/>
      <c r="F219" s="125" t="s">
        <v>388</v>
      </c>
      <c r="G219" s="123"/>
      <c r="H219" s="123"/>
      <c r="K219" s="123"/>
      <c r="L219" s="123"/>
      <c r="M219" s="1"/>
      <c r="N219" s="106"/>
      <c r="X219" s="107"/>
      <c r="AT219" s="21" t="s">
        <v>144</v>
      </c>
      <c r="AU219" s="21" t="s">
        <v>87</v>
      </c>
    </row>
    <row r="220" spans="2:65" s="8" customFormat="1" ht="33" customHeight="1" x14ac:dyDescent="0.2">
      <c r="B220" s="1"/>
      <c r="C220" s="118" t="s">
        <v>389</v>
      </c>
      <c r="D220" s="118" t="s">
        <v>137</v>
      </c>
      <c r="E220" s="119" t="s">
        <v>390</v>
      </c>
      <c r="F220" s="120" t="s">
        <v>391</v>
      </c>
      <c r="G220" s="121" t="s">
        <v>152</v>
      </c>
      <c r="H220" s="122">
        <v>1</v>
      </c>
      <c r="I220" s="2"/>
      <c r="J220" s="2"/>
      <c r="K220" s="154">
        <f>ROUND(P220*H220,2)</f>
        <v>0</v>
      </c>
      <c r="L220" s="120" t="s">
        <v>141</v>
      </c>
      <c r="M220" s="1"/>
      <c r="N220" s="99" t="s">
        <v>1</v>
      </c>
      <c r="O220" s="100" t="s">
        <v>40</v>
      </c>
      <c r="P220" s="101">
        <f>I220+J220</f>
        <v>0</v>
      </c>
      <c r="Q220" s="101">
        <f>ROUND(I220*H220,2)</f>
        <v>0</v>
      </c>
      <c r="R220" s="101">
        <f>ROUND(J220*H220,2)</f>
        <v>0</v>
      </c>
      <c r="S220" s="102">
        <v>0.33300000000000002</v>
      </c>
      <c r="T220" s="102">
        <f>S220*H220</f>
        <v>0.33300000000000002</v>
      </c>
      <c r="U220" s="102">
        <v>9.7999999999999997E-4</v>
      </c>
      <c r="V220" s="102">
        <f>U220*H220</f>
        <v>9.7999999999999997E-4</v>
      </c>
      <c r="W220" s="102">
        <v>0</v>
      </c>
      <c r="X220" s="103">
        <f>W220*H220</f>
        <v>0</v>
      </c>
      <c r="AR220" s="104" t="s">
        <v>153</v>
      </c>
      <c r="AT220" s="104" t="s">
        <v>137</v>
      </c>
      <c r="AU220" s="104" t="s">
        <v>87</v>
      </c>
      <c r="AY220" s="21" t="s">
        <v>134</v>
      </c>
      <c r="BE220" s="105">
        <f>IF(O220="základní",K220,0)</f>
        <v>0</v>
      </c>
      <c r="BF220" s="105">
        <f>IF(O220="snížená",K220,0)</f>
        <v>0</v>
      </c>
      <c r="BG220" s="105">
        <f>IF(O220="zákl. přenesená",K220,0)</f>
        <v>0</v>
      </c>
      <c r="BH220" s="105">
        <f>IF(O220="sníž. přenesená",K220,0)</f>
        <v>0</v>
      </c>
      <c r="BI220" s="105">
        <f>IF(O220="nulová",K220,0)</f>
        <v>0</v>
      </c>
      <c r="BJ220" s="21" t="s">
        <v>85</v>
      </c>
      <c r="BK220" s="105">
        <f>ROUND(P220*H220,2)</f>
        <v>0</v>
      </c>
      <c r="BL220" s="21" t="s">
        <v>153</v>
      </c>
      <c r="BM220" s="104" t="s">
        <v>392</v>
      </c>
    </row>
    <row r="221" spans="2:65" s="8" customFormat="1" ht="29.25" x14ac:dyDescent="0.2">
      <c r="B221" s="1"/>
      <c r="C221" s="123"/>
      <c r="D221" s="124" t="s">
        <v>144</v>
      </c>
      <c r="E221" s="123"/>
      <c r="F221" s="125" t="s">
        <v>393</v>
      </c>
      <c r="G221" s="123"/>
      <c r="H221" s="123"/>
      <c r="K221" s="123"/>
      <c r="L221" s="123"/>
      <c r="M221" s="1"/>
      <c r="N221" s="106"/>
      <c r="X221" s="107"/>
      <c r="AT221" s="21" t="s">
        <v>144</v>
      </c>
      <c r="AU221" s="21" t="s">
        <v>87</v>
      </c>
    </row>
    <row r="222" spans="2:65" s="8" customFormat="1" ht="16.5" customHeight="1" x14ac:dyDescent="0.2">
      <c r="B222" s="1"/>
      <c r="C222" s="118" t="s">
        <v>394</v>
      </c>
      <c r="D222" s="118" t="s">
        <v>137</v>
      </c>
      <c r="E222" s="139" t="s">
        <v>395</v>
      </c>
      <c r="F222" s="140" t="s">
        <v>396</v>
      </c>
      <c r="G222" s="141" t="s">
        <v>152</v>
      </c>
      <c r="H222" s="142">
        <v>1</v>
      </c>
      <c r="I222" s="5"/>
      <c r="J222" s="5"/>
      <c r="K222" s="158">
        <f t="shared" ref="K222:K230" si="1">ROUND(P222*H222,2)</f>
        <v>0</v>
      </c>
      <c r="L222" s="140" t="s">
        <v>1</v>
      </c>
      <c r="M222" s="1"/>
      <c r="N222" s="99" t="s">
        <v>1</v>
      </c>
      <c r="O222" s="100" t="s">
        <v>40</v>
      </c>
      <c r="P222" s="101">
        <f t="shared" ref="P222:P230" si="2">I222+J222</f>
        <v>0</v>
      </c>
      <c r="Q222" s="101">
        <f t="shared" ref="Q222:Q230" si="3">ROUND(I222*H222,2)</f>
        <v>0</v>
      </c>
      <c r="R222" s="101">
        <f t="shared" ref="R222:R230" si="4">ROUND(J222*H222,2)</f>
        <v>0</v>
      </c>
      <c r="S222" s="102">
        <v>0</v>
      </c>
      <c r="T222" s="102">
        <f t="shared" ref="T222:T230" si="5">S222*H222</f>
        <v>0</v>
      </c>
      <c r="U222" s="102">
        <v>0</v>
      </c>
      <c r="V222" s="102">
        <f t="shared" ref="V222:V230" si="6">U222*H222</f>
        <v>0</v>
      </c>
      <c r="W222" s="102">
        <v>0</v>
      </c>
      <c r="X222" s="103">
        <f t="shared" ref="X222:X230" si="7">W222*H222</f>
        <v>0</v>
      </c>
      <c r="AR222" s="104" t="s">
        <v>153</v>
      </c>
      <c r="AT222" s="104" t="s">
        <v>137</v>
      </c>
      <c r="AU222" s="104" t="s">
        <v>87</v>
      </c>
      <c r="AY222" s="21" t="s">
        <v>134</v>
      </c>
      <c r="BE222" s="105">
        <f t="shared" ref="BE222:BE230" si="8">IF(O222="základní",K222,0)</f>
        <v>0</v>
      </c>
      <c r="BF222" s="105">
        <f t="shared" ref="BF222:BF230" si="9">IF(O222="snížená",K222,0)</f>
        <v>0</v>
      </c>
      <c r="BG222" s="105">
        <f t="shared" ref="BG222:BG230" si="10">IF(O222="zákl. přenesená",K222,0)</f>
        <v>0</v>
      </c>
      <c r="BH222" s="105">
        <f t="shared" ref="BH222:BH230" si="11">IF(O222="sníž. přenesená",K222,0)</f>
        <v>0</v>
      </c>
      <c r="BI222" s="105">
        <f t="shared" ref="BI222:BI230" si="12">IF(O222="nulová",K222,0)</f>
        <v>0</v>
      </c>
      <c r="BJ222" s="21" t="s">
        <v>85</v>
      </c>
      <c r="BK222" s="105">
        <f t="shared" ref="BK222:BK230" si="13">ROUND(P222*H222,2)</f>
        <v>0</v>
      </c>
      <c r="BL222" s="21" t="s">
        <v>153</v>
      </c>
      <c r="BM222" s="104" t="s">
        <v>397</v>
      </c>
    </row>
    <row r="223" spans="2:65" s="8" customFormat="1" ht="16.5" customHeight="1" x14ac:dyDescent="0.2">
      <c r="B223" s="1"/>
      <c r="C223" s="130" t="s">
        <v>398</v>
      </c>
      <c r="D223" s="130" t="s">
        <v>162</v>
      </c>
      <c r="E223" s="143" t="s">
        <v>399</v>
      </c>
      <c r="F223" s="144" t="s">
        <v>400</v>
      </c>
      <c r="G223" s="145" t="s">
        <v>152</v>
      </c>
      <c r="H223" s="146">
        <v>1</v>
      </c>
      <c r="I223" s="6"/>
      <c r="J223" s="7"/>
      <c r="K223" s="159">
        <f t="shared" si="1"/>
        <v>0</v>
      </c>
      <c r="L223" s="144" t="s">
        <v>1</v>
      </c>
      <c r="M223" s="108"/>
      <c r="N223" s="109" t="s">
        <v>1</v>
      </c>
      <c r="O223" s="100" t="s">
        <v>40</v>
      </c>
      <c r="P223" s="101">
        <f t="shared" si="2"/>
        <v>0</v>
      </c>
      <c r="Q223" s="101">
        <f t="shared" si="3"/>
        <v>0</v>
      </c>
      <c r="R223" s="101">
        <f t="shared" si="4"/>
        <v>0</v>
      </c>
      <c r="S223" s="102">
        <v>0</v>
      </c>
      <c r="T223" s="102">
        <f t="shared" si="5"/>
        <v>0</v>
      </c>
      <c r="U223" s="102">
        <v>0</v>
      </c>
      <c r="V223" s="102">
        <f t="shared" si="6"/>
        <v>0</v>
      </c>
      <c r="W223" s="102">
        <v>0</v>
      </c>
      <c r="X223" s="103">
        <f t="shared" si="7"/>
        <v>0</v>
      </c>
      <c r="AR223" s="104" t="s">
        <v>165</v>
      </c>
      <c r="AT223" s="104" t="s">
        <v>162</v>
      </c>
      <c r="AU223" s="104" t="s">
        <v>87</v>
      </c>
      <c r="AY223" s="21" t="s">
        <v>134</v>
      </c>
      <c r="BE223" s="105">
        <f t="shared" si="8"/>
        <v>0</v>
      </c>
      <c r="BF223" s="105">
        <f t="shared" si="9"/>
        <v>0</v>
      </c>
      <c r="BG223" s="105">
        <f t="shared" si="10"/>
        <v>0</v>
      </c>
      <c r="BH223" s="105">
        <f t="shared" si="11"/>
        <v>0</v>
      </c>
      <c r="BI223" s="105">
        <f t="shared" si="12"/>
        <v>0</v>
      </c>
      <c r="BJ223" s="21" t="s">
        <v>85</v>
      </c>
      <c r="BK223" s="105">
        <f t="shared" si="13"/>
        <v>0</v>
      </c>
      <c r="BL223" s="21" t="s">
        <v>153</v>
      </c>
      <c r="BM223" s="104" t="s">
        <v>401</v>
      </c>
    </row>
    <row r="224" spans="2:65" s="8" customFormat="1" ht="16.5" customHeight="1" x14ac:dyDescent="0.2">
      <c r="B224" s="1"/>
      <c r="C224" s="118" t="s">
        <v>402</v>
      </c>
      <c r="D224" s="118" t="s">
        <v>137</v>
      </c>
      <c r="E224" s="139" t="s">
        <v>403</v>
      </c>
      <c r="F224" s="140" t="s">
        <v>404</v>
      </c>
      <c r="G224" s="141" t="s">
        <v>405</v>
      </c>
      <c r="H224" s="142">
        <v>15</v>
      </c>
      <c r="I224" s="5"/>
      <c r="J224" s="5"/>
      <c r="K224" s="158">
        <f t="shared" si="1"/>
        <v>0</v>
      </c>
      <c r="L224" s="140" t="s">
        <v>1</v>
      </c>
      <c r="M224" s="1"/>
      <c r="N224" s="99" t="s">
        <v>1</v>
      </c>
      <c r="O224" s="100" t="s">
        <v>40</v>
      </c>
      <c r="P224" s="101">
        <f t="shared" si="2"/>
        <v>0</v>
      </c>
      <c r="Q224" s="101">
        <f t="shared" si="3"/>
        <v>0</v>
      </c>
      <c r="R224" s="101">
        <f t="shared" si="4"/>
        <v>0</v>
      </c>
      <c r="S224" s="102">
        <v>0</v>
      </c>
      <c r="T224" s="102">
        <f t="shared" si="5"/>
        <v>0</v>
      </c>
      <c r="U224" s="102">
        <v>0</v>
      </c>
      <c r="V224" s="102">
        <f t="shared" si="6"/>
        <v>0</v>
      </c>
      <c r="W224" s="102">
        <v>0</v>
      </c>
      <c r="X224" s="103">
        <f t="shared" si="7"/>
        <v>0</v>
      </c>
      <c r="AR224" s="104" t="s">
        <v>153</v>
      </c>
      <c r="AT224" s="104" t="s">
        <v>137</v>
      </c>
      <c r="AU224" s="104" t="s">
        <v>87</v>
      </c>
      <c r="AY224" s="21" t="s">
        <v>134</v>
      </c>
      <c r="BE224" s="105">
        <f t="shared" si="8"/>
        <v>0</v>
      </c>
      <c r="BF224" s="105">
        <f t="shared" si="9"/>
        <v>0</v>
      </c>
      <c r="BG224" s="105">
        <f t="shared" si="10"/>
        <v>0</v>
      </c>
      <c r="BH224" s="105">
        <f t="shared" si="11"/>
        <v>0</v>
      </c>
      <c r="BI224" s="105">
        <f t="shared" si="12"/>
        <v>0</v>
      </c>
      <c r="BJ224" s="21" t="s">
        <v>85</v>
      </c>
      <c r="BK224" s="105">
        <f t="shared" si="13"/>
        <v>0</v>
      </c>
      <c r="BL224" s="21" t="s">
        <v>153</v>
      </c>
      <c r="BM224" s="104" t="s">
        <v>406</v>
      </c>
    </row>
    <row r="225" spans="2:65" s="8" customFormat="1" ht="16.5" customHeight="1" x14ac:dyDescent="0.2">
      <c r="B225" s="1"/>
      <c r="C225" s="130" t="s">
        <v>407</v>
      </c>
      <c r="D225" s="130" t="s">
        <v>162</v>
      </c>
      <c r="E225" s="143" t="s">
        <v>408</v>
      </c>
      <c r="F225" s="144" t="s">
        <v>409</v>
      </c>
      <c r="G225" s="145" t="s">
        <v>405</v>
      </c>
      <c r="H225" s="146">
        <v>15</v>
      </c>
      <c r="I225" s="6"/>
      <c r="J225" s="7"/>
      <c r="K225" s="159">
        <f t="shared" si="1"/>
        <v>0</v>
      </c>
      <c r="L225" s="144" t="s">
        <v>1</v>
      </c>
      <c r="M225" s="108"/>
      <c r="N225" s="109" t="s">
        <v>1</v>
      </c>
      <c r="O225" s="100" t="s">
        <v>40</v>
      </c>
      <c r="P225" s="101">
        <f t="shared" si="2"/>
        <v>0</v>
      </c>
      <c r="Q225" s="101">
        <f t="shared" si="3"/>
        <v>0</v>
      </c>
      <c r="R225" s="101">
        <f t="shared" si="4"/>
        <v>0</v>
      </c>
      <c r="S225" s="102">
        <v>0</v>
      </c>
      <c r="T225" s="102">
        <f t="shared" si="5"/>
        <v>0</v>
      </c>
      <c r="U225" s="102">
        <v>0</v>
      </c>
      <c r="V225" s="102">
        <f t="shared" si="6"/>
        <v>0</v>
      </c>
      <c r="W225" s="102">
        <v>0</v>
      </c>
      <c r="X225" s="103">
        <f t="shared" si="7"/>
        <v>0</v>
      </c>
      <c r="AR225" s="104" t="s">
        <v>165</v>
      </c>
      <c r="AT225" s="104" t="s">
        <v>162</v>
      </c>
      <c r="AU225" s="104" t="s">
        <v>87</v>
      </c>
      <c r="AY225" s="21" t="s">
        <v>134</v>
      </c>
      <c r="BE225" s="105">
        <f t="shared" si="8"/>
        <v>0</v>
      </c>
      <c r="BF225" s="105">
        <f t="shared" si="9"/>
        <v>0</v>
      </c>
      <c r="BG225" s="105">
        <f t="shared" si="10"/>
        <v>0</v>
      </c>
      <c r="BH225" s="105">
        <f t="shared" si="11"/>
        <v>0</v>
      </c>
      <c r="BI225" s="105">
        <f t="shared" si="12"/>
        <v>0</v>
      </c>
      <c r="BJ225" s="21" t="s">
        <v>85</v>
      </c>
      <c r="BK225" s="105">
        <f t="shared" si="13"/>
        <v>0</v>
      </c>
      <c r="BL225" s="21" t="s">
        <v>153</v>
      </c>
      <c r="BM225" s="104" t="s">
        <v>410</v>
      </c>
    </row>
    <row r="226" spans="2:65" s="8" customFormat="1" ht="24.2" customHeight="1" x14ac:dyDescent="0.2">
      <c r="B226" s="1"/>
      <c r="C226" s="118" t="s">
        <v>411</v>
      </c>
      <c r="D226" s="118" t="s">
        <v>137</v>
      </c>
      <c r="E226" s="139" t="s">
        <v>412</v>
      </c>
      <c r="F226" s="140" t="s">
        <v>413</v>
      </c>
      <c r="G226" s="141" t="s">
        <v>160</v>
      </c>
      <c r="H226" s="142">
        <v>30</v>
      </c>
      <c r="I226" s="5"/>
      <c r="J226" s="5"/>
      <c r="K226" s="158">
        <f t="shared" si="1"/>
        <v>0</v>
      </c>
      <c r="L226" s="140" t="s">
        <v>1</v>
      </c>
      <c r="M226" s="1"/>
      <c r="N226" s="99" t="s">
        <v>1</v>
      </c>
      <c r="O226" s="100" t="s">
        <v>40</v>
      </c>
      <c r="P226" s="101">
        <f t="shared" si="2"/>
        <v>0</v>
      </c>
      <c r="Q226" s="101">
        <f t="shared" si="3"/>
        <v>0</v>
      </c>
      <c r="R226" s="101">
        <f t="shared" si="4"/>
        <v>0</v>
      </c>
      <c r="S226" s="102">
        <v>0</v>
      </c>
      <c r="T226" s="102">
        <f t="shared" si="5"/>
        <v>0</v>
      </c>
      <c r="U226" s="102">
        <v>0</v>
      </c>
      <c r="V226" s="102">
        <f t="shared" si="6"/>
        <v>0</v>
      </c>
      <c r="W226" s="102">
        <v>0</v>
      </c>
      <c r="X226" s="103">
        <f t="shared" si="7"/>
        <v>0</v>
      </c>
      <c r="AR226" s="104" t="s">
        <v>153</v>
      </c>
      <c r="AT226" s="104" t="s">
        <v>137</v>
      </c>
      <c r="AU226" s="104" t="s">
        <v>87</v>
      </c>
      <c r="AY226" s="21" t="s">
        <v>134</v>
      </c>
      <c r="BE226" s="105">
        <f t="shared" si="8"/>
        <v>0</v>
      </c>
      <c r="BF226" s="105">
        <f t="shared" si="9"/>
        <v>0</v>
      </c>
      <c r="BG226" s="105">
        <f t="shared" si="10"/>
        <v>0</v>
      </c>
      <c r="BH226" s="105">
        <f t="shared" si="11"/>
        <v>0</v>
      </c>
      <c r="BI226" s="105">
        <f t="shared" si="12"/>
        <v>0</v>
      </c>
      <c r="BJ226" s="21" t="s">
        <v>85</v>
      </c>
      <c r="BK226" s="105">
        <f t="shared" si="13"/>
        <v>0</v>
      </c>
      <c r="BL226" s="21" t="s">
        <v>153</v>
      </c>
      <c r="BM226" s="104" t="s">
        <v>414</v>
      </c>
    </row>
    <row r="227" spans="2:65" s="8" customFormat="1" ht="24.2" customHeight="1" x14ac:dyDescent="0.2">
      <c r="B227" s="1"/>
      <c r="C227" s="130" t="s">
        <v>415</v>
      </c>
      <c r="D227" s="130" t="s">
        <v>162</v>
      </c>
      <c r="E227" s="143" t="s">
        <v>416</v>
      </c>
      <c r="F227" s="144" t="s">
        <v>417</v>
      </c>
      <c r="G227" s="145" t="s">
        <v>160</v>
      </c>
      <c r="H227" s="146">
        <v>30</v>
      </c>
      <c r="I227" s="6"/>
      <c r="J227" s="7"/>
      <c r="K227" s="159">
        <f t="shared" si="1"/>
        <v>0</v>
      </c>
      <c r="L227" s="144" t="s">
        <v>1</v>
      </c>
      <c r="M227" s="108"/>
      <c r="N227" s="109" t="s">
        <v>1</v>
      </c>
      <c r="O227" s="100" t="s">
        <v>40</v>
      </c>
      <c r="P227" s="101">
        <f t="shared" si="2"/>
        <v>0</v>
      </c>
      <c r="Q227" s="101">
        <f t="shared" si="3"/>
        <v>0</v>
      </c>
      <c r="R227" s="101">
        <f t="shared" si="4"/>
        <v>0</v>
      </c>
      <c r="S227" s="102">
        <v>0</v>
      </c>
      <c r="T227" s="102">
        <f t="shared" si="5"/>
        <v>0</v>
      </c>
      <c r="U227" s="102">
        <v>0</v>
      </c>
      <c r="V227" s="102">
        <f t="shared" si="6"/>
        <v>0</v>
      </c>
      <c r="W227" s="102">
        <v>0</v>
      </c>
      <c r="X227" s="103">
        <f t="shared" si="7"/>
        <v>0</v>
      </c>
      <c r="AR227" s="104" t="s">
        <v>165</v>
      </c>
      <c r="AT227" s="104" t="s">
        <v>162</v>
      </c>
      <c r="AU227" s="104" t="s">
        <v>87</v>
      </c>
      <c r="AY227" s="21" t="s">
        <v>134</v>
      </c>
      <c r="BE227" s="105">
        <f t="shared" si="8"/>
        <v>0</v>
      </c>
      <c r="BF227" s="105">
        <f t="shared" si="9"/>
        <v>0</v>
      </c>
      <c r="BG227" s="105">
        <f t="shared" si="10"/>
        <v>0</v>
      </c>
      <c r="BH227" s="105">
        <f t="shared" si="11"/>
        <v>0</v>
      </c>
      <c r="BI227" s="105">
        <f t="shared" si="12"/>
        <v>0</v>
      </c>
      <c r="BJ227" s="21" t="s">
        <v>85</v>
      </c>
      <c r="BK227" s="105">
        <f t="shared" si="13"/>
        <v>0</v>
      </c>
      <c r="BL227" s="21" t="s">
        <v>153</v>
      </c>
      <c r="BM227" s="104" t="s">
        <v>418</v>
      </c>
    </row>
    <row r="228" spans="2:65" s="8" customFormat="1" ht="33" customHeight="1" x14ac:dyDescent="0.2">
      <c r="B228" s="1"/>
      <c r="C228" s="118" t="s">
        <v>419</v>
      </c>
      <c r="D228" s="118" t="s">
        <v>137</v>
      </c>
      <c r="E228" s="119" t="s">
        <v>420</v>
      </c>
      <c r="F228" s="120" t="s">
        <v>421</v>
      </c>
      <c r="G228" s="121" t="s">
        <v>422</v>
      </c>
      <c r="H228" s="122">
        <v>4463.3339999999998</v>
      </c>
      <c r="I228" s="2"/>
      <c r="J228" s="2"/>
      <c r="K228" s="154">
        <f t="shared" si="1"/>
        <v>0</v>
      </c>
      <c r="L228" s="120" t="s">
        <v>141</v>
      </c>
      <c r="M228" s="1"/>
      <c r="N228" s="99" t="s">
        <v>1</v>
      </c>
      <c r="O228" s="100" t="s">
        <v>40</v>
      </c>
      <c r="P228" s="101">
        <f t="shared" si="2"/>
        <v>0</v>
      </c>
      <c r="Q228" s="101">
        <f t="shared" si="3"/>
        <v>0</v>
      </c>
      <c r="R228" s="101">
        <f t="shared" si="4"/>
        <v>0</v>
      </c>
      <c r="S228" s="102">
        <v>0</v>
      </c>
      <c r="T228" s="102">
        <f t="shared" si="5"/>
        <v>0</v>
      </c>
      <c r="U228" s="102">
        <v>0</v>
      </c>
      <c r="V228" s="102">
        <f t="shared" si="6"/>
        <v>0</v>
      </c>
      <c r="W228" s="102">
        <v>0</v>
      </c>
      <c r="X228" s="103">
        <f t="shared" si="7"/>
        <v>0</v>
      </c>
      <c r="AR228" s="104" t="s">
        <v>153</v>
      </c>
      <c r="AT228" s="104" t="s">
        <v>137</v>
      </c>
      <c r="AU228" s="104" t="s">
        <v>87</v>
      </c>
      <c r="AY228" s="21" t="s">
        <v>134</v>
      </c>
      <c r="BE228" s="105">
        <f t="shared" si="8"/>
        <v>0</v>
      </c>
      <c r="BF228" s="105">
        <f t="shared" si="9"/>
        <v>0</v>
      </c>
      <c r="BG228" s="105">
        <f t="shared" si="10"/>
        <v>0</v>
      </c>
      <c r="BH228" s="105">
        <f t="shared" si="11"/>
        <v>0</v>
      </c>
      <c r="BI228" s="105">
        <f t="shared" si="12"/>
        <v>0</v>
      </c>
      <c r="BJ228" s="21" t="s">
        <v>85</v>
      </c>
      <c r="BK228" s="105">
        <f t="shared" si="13"/>
        <v>0</v>
      </c>
      <c r="BL228" s="21" t="s">
        <v>153</v>
      </c>
      <c r="BM228" s="104" t="s">
        <v>423</v>
      </c>
    </row>
    <row r="229" spans="2:65" s="8" customFormat="1" ht="24.2" customHeight="1" x14ac:dyDescent="0.2">
      <c r="B229" s="1"/>
      <c r="C229" s="118" t="s">
        <v>424</v>
      </c>
      <c r="D229" s="118" t="s">
        <v>137</v>
      </c>
      <c r="E229" s="119" t="s">
        <v>425</v>
      </c>
      <c r="F229" s="120" t="s">
        <v>426</v>
      </c>
      <c r="G229" s="121" t="s">
        <v>422</v>
      </c>
      <c r="H229" s="122">
        <v>4463.3339999999998</v>
      </c>
      <c r="I229" s="2"/>
      <c r="J229" s="2"/>
      <c r="K229" s="154">
        <f t="shared" si="1"/>
        <v>0</v>
      </c>
      <c r="L229" s="120" t="s">
        <v>141</v>
      </c>
      <c r="M229" s="1"/>
      <c r="N229" s="99" t="s">
        <v>1</v>
      </c>
      <c r="O229" s="100" t="s">
        <v>40</v>
      </c>
      <c r="P229" s="101">
        <f t="shared" si="2"/>
        <v>0</v>
      </c>
      <c r="Q229" s="101">
        <f t="shared" si="3"/>
        <v>0</v>
      </c>
      <c r="R229" s="101">
        <f t="shared" si="4"/>
        <v>0</v>
      </c>
      <c r="S229" s="102">
        <v>0</v>
      </c>
      <c r="T229" s="102">
        <f t="shared" si="5"/>
        <v>0</v>
      </c>
      <c r="U229" s="102">
        <v>0</v>
      </c>
      <c r="V229" s="102">
        <f t="shared" si="6"/>
        <v>0</v>
      </c>
      <c r="W229" s="102">
        <v>0</v>
      </c>
      <c r="X229" s="103">
        <f t="shared" si="7"/>
        <v>0</v>
      </c>
      <c r="AR229" s="104" t="s">
        <v>153</v>
      </c>
      <c r="AT229" s="104" t="s">
        <v>137</v>
      </c>
      <c r="AU229" s="104" t="s">
        <v>87</v>
      </c>
      <c r="AY229" s="21" t="s">
        <v>134</v>
      </c>
      <c r="BE229" s="105">
        <f t="shared" si="8"/>
        <v>0</v>
      </c>
      <c r="BF229" s="105">
        <f t="shared" si="9"/>
        <v>0</v>
      </c>
      <c r="BG229" s="105">
        <f t="shared" si="10"/>
        <v>0</v>
      </c>
      <c r="BH229" s="105">
        <f t="shared" si="11"/>
        <v>0</v>
      </c>
      <c r="BI229" s="105">
        <f t="shared" si="12"/>
        <v>0</v>
      </c>
      <c r="BJ229" s="21" t="s">
        <v>85</v>
      </c>
      <c r="BK229" s="105">
        <f t="shared" si="13"/>
        <v>0</v>
      </c>
      <c r="BL229" s="21" t="s">
        <v>153</v>
      </c>
      <c r="BM229" s="104" t="s">
        <v>427</v>
      </c>
    </row>
    <row r="230" spans="2:65" s="8" customFormat="1" ht="16.5" customHeight="1" x14ac:dyDescent="0.2">
      <c r="B230" s="1"/>
      <c r="C230" s="118" t="s">
        <v>428</v>
      </c>
      <c r="D230" s="118" t="s">
        <v>137</v>
      </c>
      <c r="E230" s="139" t="s">
        <v>429</v>
      </c>
      <c r="F230" s="140" t="s">
        <v>430</v>
      </c>
      <c r="G230" s="141" t="s">
        <v>422</v>
      </c>
      <c r="H230" s="142">
        <v>3092.0140000000001</v>
      </c>
      <c r="I230" s="5"/>
      <c r="J230" s="5"/>
      <c r="K230" s="158">
        <f t="shared" si="1"/>
        <v>0</v>
      </c>
      <c r="L230" s="140" t="s">
        <v>1</v>
      </c>
      <c r="M230" s="1"/>
      <c r="N230" s="99" t="s">
        <v>1</v>
      </c>
      <c r="O230" s="100" t="s">
        <v>40</v>
      </c>
      <c r="P230" s="101">
        <f t="shared" si="2"/>
        <v>0</v>
      </c>
      <c r="Q230" s="101">
        <f t="shared" si="3"/>
        <v>0</v>
      </c>
      <c r="R230" s="101">
        <f t="shared" si="4"/>
        <v>0</v>
      </c>
      <c r="S230" s="102">
        <v>0</v>
      </c>
      <c r="T230" s="102">
        <f t="shared" si="5"/>
        <v>0</v>
      </c>
      <c r="U230" s="102">
        <v>0</v>
      </c>
      <c r="V230" s="102">
        <f t="shared" si="6"/>
        <v>0</v>
      </c>
      <c r="W230" s="102">
        <v>0</v>
      </c>
      <c r="X230" s="103">
        <f t="shared" si="7"/>
        <v>0</v>
      </c>
      <c r="AR230" s="104" t="s">
        <v>153</v>
      </c>
      <c r="AT230" s="104" t="s">
        <v>137</v>
      </c>
      <c r="AU230" s="104" t="s">
        <v>87</v>
      </c>
      <c r="AY230" s="21" t="s">
        <v>134</v>
      </c>
      <c r="BE230" s="105">
        <f t="shared" si="8"/>
        <v>0</v>
      </c>
      <c r="BF230" s="105">
        <f t="shared" si="9"/>
        <v>0</v>
      </c>
      <c r="BG230" s="105">
        <f t="shared" si="10"/>
        <v>0</v>
      </c>
      <c r="BH230" s="105">
        <f t="shared" si="11"/>
        <v>0</v>
      </c>
      <c r="BI230" s="105">
        <f t="shared" si="12"/>
        <v>0</v>
      </c>
      <c r="BJ230" s="21" t="s">
        <v>85</v>
      </c>
      <c r="BK230" s="105">
        <f t="shared" si="13"/>
        <v>0</v>
      </c>
      <c r="BL230" s="21" t="s">
        <v>153</v>
      </c>
      <c r="BM230" s="104" t="s">
        <v>431</v>
      </c>
    </row>
    <row r="231" spans="2:65" s="8" customFormat="1" ht="19.5" x14ac:dyDescent="0.2">
      <c r="B231" s="1"/>
      <c r="C231" s="123"/>
      <c r="D231" s="124" t="s">
        <v>144</v>
      </c>
      <c r="E231" s="147"/>
      <c r="F231" s="148" t="s">
        <v>432</v>
      </c>
      <c r="G231" s="147"/>
      <c r="H231" s="147"/>
      <c r="I231" s="11"/>
      <c r="J231" s="11"/>
      <c r="K231" s="147"/>
      <c r="L231" s="147"/>
      <c r="M231" s="1"/>
      <c r="N231" s="106"/>
      <c r="X231" s="107"/>
      <c r="AT231" s="21" t="s">
        <v>144</v>
      </c>
      <c r="AU231" s="21" t="s">
        <v>87</v>
      </c>
    </row>
    <row r="232" spans="2:65" s="9" customFormat="1" ht="22.9" customHeight="1" x14ac:dyDescent="0.2">
      <c r="B232" s="90"/>
      <c r="C232" s="126"/>
      <c r="D232" s="127" t="s">
        <v>76</v>
      </c>
      <c r="E232" s="149" t="s">
        <v>433</v>
      </c>
      <c r="F232" s="149" t="s">
        <v>434</v>
      </c>
      <c r="G232" s="150"/>
      <c r="H232" s="150"/>
      <c r="I232" s="12"/>
      <c r="J232" s="12"/>
      <c r="K232" s="160">
        <f>BK232</f>
        <v>0</v>
      </c>
      <c r="L232" s="150"/>
      <c r="M232" s="90"/>
      <c r="N232" s="92"/>
      <c r="Q232" s="93">
        <f>SUM(Q233:Q239)</f>
        <v>0</v>
      </c>
      <c r="R232" s="93">
        <f>SUM(R233:R239)</f>
        <v>0</v>
      </c>
      <c r="T232" s="94">
        <f>SUM(T233:T239)</f>
        <v>1.6</v>
      </c>
      <c r="V232" s="94">
        <f>SUM(V233:V239)</f>
        <v>2.8800000000000002E-3</v>
      </c>
      <c r="X232" s="95">
        <f>SUM(X233:X239)</f>
        <v>0</v>
      </c>
      <c r="AR232" s="14" t="s">
        <v>87</v>
      </c>
      <c r="AT232" s="96" t="s">
        <v>76</v>
      </c>
      <c r="AU232" s="96" t="s">
        <v>85</v>
      </c>
      <c r="AY232" s="14" t="s">
        <v>134</v>
      </c>
      <c r="BK232" s="97">
        <f>SUM(BK233:BK239)</f>
        <v>0</v>
      </c>
    </row>
    <row r="233" spans="2:65" s="8" customFormat="1" ht="24.2" customHeight="1" x14ac:dyDescent="0.2">
      <c r="B233" s="1"/>
      <c r="C233" s="118" t="s">
        <v>435</v>
      </c>
      <c r="D233" s="118" t="s">
        <v>137</v>
      </c>
      <c r="E233" s="139" t="s">
        <v>436</v>
      </c>
      <c r="F233" s="140" t="s">
        <v>437</v>
      </c>
      <c r="G233" s="141" t="s">
        <v>160</v>
      </c>
      <c r="H233" s="142">
        <v>40</v>
      </c>
      <c r="I233" s="5"/>
      <c r="J233" s="5"/>
      <c r="K233" s="158">
        <f>ROUND(P233*H233,2)</f>
        <v>0</v>
      </c>
      <c r="L233" s="140" t="s">
        <v>141</v>
      </c>
      <c r="M233" s="1"/>
      <c r="N233" s="99" t="s">
        <v>1</v>
      </c>
      <c r="O233" s="100" t="s">
        <v>40</v>
      </c>
      <c r="P233" s="101">
        <f>I233+J233</f>
        <v>0</v>
      </c>
      <c r="Q233" s="101">
        <f>ROUND(I233*H233,2)</f>
        <v>0</v>
      </c>
      <c r="R233" s="101">
        <f>ROUND(J233*H233,2)</f>
        <v>0</v>
      </c>
      <c r="S233" s="102">
        <v>0.04</v>
      </c>
      <c r="T233" s="102">
        <f>S233*H233</f>
        <v>1.6</v>
      </c>
      <c r="U233" s="102">
        <v>0</v>
      </c>
      <c r="V233" s="102">
        <f>U233*H233</f>
        <v>0</v>
      </c>
      <c r="W233" s="102">
        <v>0</v>
      </c>
      <c r="X233" s="103">
        <f>W233*H233</f>
        <v>0</v>
      </c>
      <c r="AR233" s="104" t="s">
        <v>153</v>
      </c>
      <c r="AT233" s="104" t="s">
        <v>137</v>
      </c>
      <c r="AU233" s="104" t="s">
        <v>87</v>
      </c>
      <c r="AY233" s="21" t="s">
        <v>134</v>
      </c>
      <c r="BE233" s="105">
        <f>IF(O233="základní",K233,0)</f>
        <v>0</v>
      </c>
      <c r="BF233" s="105">
        <f>IF(O233="snížená",K233,0)</f>
        <v>0</v>
      </c>
      <c r="BG233" s="105">
        <f>IF(O233="zákl. přenesená",K233,0)</f>
        <v>0</v>
      </c>
      <c r="BH233" s="105">
        <f>IF(O233="sníž. přenesená",K233,0)</f>
        <v>0</v>
      </c>
      <c r="BI233" s="105">
        <f>IF(O233="nulová",K233,0)</f>
        <v>0</v>
      </c>
      <c r="BJ233" s="21" t="s">
        <v>85</v>
      </c>
      <c r="BK233" s="105">
        <f>ROUND(P233*H233,2)</f>
        <v>0</v>
      </c>
      <c r="BL233" s="21" t="s">
        <v>153</v>
      </c>
      <c r="BM233" s="104" t="s">
        <v>438</v>
      </c>
    </row>
    <row r="234" spans="2:65" s="8" customFormat="1" ht="37.9" customHeight="1" x14ac:dyDescent="0.2">
      <c r="B234" s="1"/>
      <c r="C234" s="130" t="s">
        <v>439</v>
      </c>
      <c r="D234" s="130" t="s">
        <v>162</v>
      </c>
      <c r="E234" s="143" t="s">
        <v>440</v>
      </c>
      <c r="F234" s="144" t="s">
        <v>441</v>
      </c>
      <c r="G234" s="145" t="s">
        <v>160</v>
      </c>
      <c r="H234" s="146">
        <v>48</v>
      </c>
      <c r="I234" s="6"/>
      <c r="J234" s="7"/>
      <c r="K234" s="159">
        <f>ROUND(P234*H234,2)</f>
        <v>0</v>
      </c>
      <c r="L234" s="144" t="s">
        <v>141</v>
      </c>
      <c r="M234" s="108"/>
      <c r="N234" s="109" t="s">
        <v>1</v>
      </c>
      <c r="O234" s="100" t="s">
        <v>40</v>
      </c>
      <c r="P234" s="101">
        <f>I234+J234</f>
        <v>0</v>
      </c>
      <c r="Q234" s="101">
        <f>ROUND(I234*H234,2)</f>
        <v>0</v>
      </c>
      <c r="R234" s="101">
        <f>ROUND(J234*H234,2)</f>
        <v>0</v>
      </c>
      <c r="S234" s="102">
        <v>0</v>
      </c>
      <c r="T234" s="102">
        <f>S234*H234</f>
        <v>0</v>
      </c>
      <c r="U234" s="102">
        <v>6.0000000000000002E-5</v>
      </c>
      <c r="V234" s="102">
        <f>U234*H234</f>
        <v>2.8800000000000002E-3</v>
      </c>
      <c r="W234" s="102">
        <v>0</v>
      </c>
      <c r="X234" s="103">
        <f>W234*H234</f>
        <v>0</v>
      </c>
      <c r="AR234" s="104" t="s">
        <v>165</v>
      </c>
      <c r="AT234" s="104" t="s">
        <v>162</v>
      </c>
      <c r="AU234" s="104" t="s">
        <v>87</v>
      </c>
      <c r="AY234" s="21" t="s">
        <v>134</v>
      </c>
      <c r="BE234" s="105">
        <f>IF(O234="základní",K234,0)</f>
        <v>0</v>
      </c>
      <c r="BF234" s="105">
        <f>IF(O234="snížená",K234,0)</f>
        <v>0</v>
      </c>
      <c r="BG234" s="105">
        <f>IF(O234="zákl. přenesená",K234,0)</f>
        <v>0</v>
      </c>
      <c r="BH234" s="105">
        <f>IF(O234="sníž. přenesená",K234,0)</f>
        <v>0</v>
      </c>
      <c r="BI234" s="105">
        <f>IF(O234="nulová",K234,0)</f>
        <v>0</v>
      </c>
      <c r="BJ234" s="21" t="s">
        <v>85</v>
      </c>
      <c r="BK234" s="105">
        <f>ROUND(P234*H234,2)</f>
        <v>0</v>
      </c>
      <c r="BL234" s="21" t="s">
        <v>153</v>
      </c>
      <c r="BM234" s="104" t="s">
        <v>442</v>
      </c>
    </row>
    <row r="235" spans="2:65" s="8" customFormat="1" ht="19.5" x14ac:dyDescent="0.2">
      <c r="B235" s="1"/>
      <c r="C235" s="123"/>
      <c r="D235" s="124" t="s">
        <v>144</v>
      </c>
      <c r="E235" s="147"/>
      <c r="F235" s="148" t="s">
        <v>443</v>
      </c>
      <c r="G235" s="147"/>
      <c r="H235" s="147"/>
      <c r="I235" s="11"/>
      <c r="J235" s="11"/>
      <c r="K235" s="147"/>
      <c r="L235" s="147"/>
      <c r="M235" s="1"/>
      <c r="N235" s="106"/>
      <c r="X235" s="107"/>
      <c r="AT235" s="21" t="s">
        <v>144</v>
      </c>
      <c r="AU235" s="21" t="s">
        <v>87</v>
      </c>
    </row>
    <row r="236" spans="2:65" s="10" customFormat="1" x14ac:dyDescent="0.2">
      <c r="B236" s="110"/>
      <c r="C236" s="135"/>
      <c r="D236" s="124" t="s">
        <v>168</v>
      </c>
      <c r="E236" s="151"/>
      <c r="F236" s="152" t="s">
        <v>444</v>
      </c>
      <c r="G236" s="151"/>
      <c r="H236" s="153">
        <v>48</v>
      </c>
      <c r="I236" s="13"/>
      <c r="J236" s="13"/>
      <c r="K236" s="151"/>
      <c r="L236" s="151"/>
      <c r="M236" s="110"/>
      <c r="N236" s="111"/>
      <c r="X236" s="112"/>
      <c r="AT236" s="17" t="s">
        <v>168</v>
      </c>
      <c r="AU236" s="17" t="s">
        <v>87</v>
      </c>
      <c r="AV236" s="10" t="s">
        <v>87</v>
      </c>
      <c r="AW236" s="10" t="s">
        <v>3</v>
      </c>
      <c r="AX236" s="10" t="s">
        <v>85</v>
      </c>
      <c r="AY236" s="17" t="s">
        <v>134</v>
      </c>
    </row>
    <row r="237" spans="2:65" s="8" customFormat="1" ht="24.2" customHeight="1" x14ac:dyDescent="0.2">
      <c r="B237" s="1"/>
      <c r="C237" s="118" t="s">
        <v>445</v>
      </c>
      <c r="D237" s="118" t="s">
        <v>137</v>
      </c>
      <c r="E237" s="139" t="s">
        <v>446</v>
      </c>
      <c r="F237" s="140" t="s">
        <v>447</v>
      </c>
      <c r="G237" s="141" t="s">
        <v>422</v>
      </c>
      <c r="H237" s="142">
        <v>17.844999999999999</v>
      </c>
      <c r="I237" s="5"/>
      <c r="J237" s="5"/>
      <c r="K237" s="158">
        <f>ROUND(P237*H237,2)</f>
        <v>0</v>
      </c>
      <c r="L237" s="140" t="s">
        <v>141</v>
      </c>
      <c r="M237" s="1"/>
      <c r="N237" s="99" t="s">
        <v>1</v>
      </c>
      <c r="O237" s="100" t="s">
        <v>40</v>
      </c>
      <c r="P237" s="101">
        <f>I237+J237</f>
        <v>0</v>
      </c>
      <c r="Q237" s="101">
        <f>ROUND(I237*H237,2)</f>
        <v>0</v>
      </c>
      <c r="R237" s="101">
        <f>ROUND(J237*H237,2)</f>
        <v>0</v>
      </c>
      <c r="S237" s="102">
        <v>0</v>
      </c>
      <c r="T237" s="102">
        <f>S237*H237</f>
        <v>0</v>
      </c>
      <c r="U237" s="102">
        <v>0</v>
      </c>
      <c r="V237" s="102">
        <f>U237*H237</f>
        <v>0</v>
      </c>
      <c r="W237" s="102">
        <v>0</v>
      </c>
      <c r="X237" s="103">
        <f>W237*H237</f>
        <v>0</v>
      </c>
      <c r="AR237" s="104" t="s">
        <v>153</v>
      </c>
      <c r="AT237" s="104" t="s">
        <v>137</v>
      </c>
      <c r="AU237" s="104" t="s">
        <v>87</v>
      </c>
      <c r="AY237" s="21" t="s">
        <v>134</v>
      </c>
      <c r="BE237" s="105">
        <f>IF(O237="základní",K237,0)</f>
        <v>0</v>
      </c>
      <c r="BF237" s="105">
        <f>IF(O237="snížená",K237,0)</f>
        <v>0</v>
      </c>
      <c r="BG237" s="105">
        <f>IF(O237="zákl. přenesená",K237,0)</f>
        <v>0</v>
      </c>
      <c r="BH237" s="105">
        <f>IF(O237="sníž. přenesená",K237,0)</f>
        <v>0</v>
      </c>
      <c r="BI237" s="105">
        <f>IF(O237="nulová",K237,0)</f>
        <v>0</v>
      </c>
      <c r="BJ237" s="21" t="s">
        <v>85</v>
      </c>
      <c r="BK237" s="105">
        <f>ROUND(P237*H237,2)</f>
        <v>0</v>
      </c>
      <c r="BL237" s="21" t="s">
        <v>153</v>
      </c>
      <c r="BM237" s="104" t="s">
        <v>448</v>
      </c>
    </row>
    <row r="238" spans="2:65" s="8" customFormat="1" ht="24.2" customHeight="1" x14ac:dyDescent="0.2">
      <c r="B238" s="1"/>
      <c r="C238" s="118" t="s">
        <v>449</v>
      </c>
      <c r="D238" s="118" t="s">
        <v>137</v>
      </c>
      <c r="E238" s="139" t="s">
        <v>450</v>
      </c>
      <c r="F238" s="140" t="s">
        <v>451</v>
      </c>
      <c r="G238" s="141" t="s">
        <v>422</v>
      </c>
      <c r="H238" s="142">
        <v>17.844999999999999</v>
      </c>
      <c r="I238" s="5"/>
      <c r="J238" s="5"/>
      <c r="K238" s="158">
        <f>ROUND(P238*H238,2)</f>
        <v>0</v>
      </c>
      <c r="L238" s="140" t="s">
        <v>141</v>
      </c>
      <c r="M238" s="1"/>
      <c r="N238" s="99" t="s">
        <v>1</v>
      </c>
      <c r="O238" s="100" t="s">
        <v>40</v>
      </c>
      <c r="P238" s="101">
        <f>I238+J238</f>
        <v>0</v>
      </c>
      <c r="Q238" s="101">
        <f>ROUND(I238*H238,2)</f>
        <v>0</v>
      </c>
      <c r="R238" s="101">
        <f>ROUND(J238*H238,2)</f>
        <v>0</v>
      </c>
      <c r="S238" s="102">
        <v>0</v>
      </c>
      <c r="T238" s="102">
        <f>S238*H238</f>
        <v>0</v>
      </c>
      <c r="U238" s="102">
        <v>0</v>
      </c>
      <c r="V238" s="102">
        <f>U238*H238</f>
        <v>0</v>
      </c>
      <c r="W238" s="102">
        <v>0</v>
      </c>
      <c r="X238" s="103">
        <f>W238*H238</f>
        <v>0</v>
      </c>
      <c r="AR238" s="104" t="s">
        <v>153</v>
      </c>
      <c r="AT238" s="104" t="s">
        <v>137</v>
      </c>
      <c r="AU238" s="104" t="s">
        <v>87</v>
      </c>
      <c r="AY238" s="21" t="s">
        <v>134</v>
      </c>
      <c r="BE238" s="105">
        <f>IF(O238="základní",K238,0)</f>
        <v>0</v>
      </c>
      <c r="BF238" s="105">
        <f>IF(O238="snížená",K238,0)</f>
        <v>0</v>
      </c>
      <c r="BG238" s="105">
        <f>IF(O238="zákl. přenesená",K238,0)</f>
        <v>0</v>
      </c>
      <c r="BH238" s="105">
        <f>IF(O238="sníž. přenesená",K238,0)</f>
        <v>0</v>
      </c>
      <c r="BI238" s="105">
        <f>IF(O238="nulová",K238,0)</f>
        <v>0</v>
      </c>
      <c r="BJ238" s="21" t="s">
        <v>85</v>
      </c>
      <c r="BK238" s="105">
        <f>ROUND(P238*H238,2)</f>
        <v>0</v>
      </c>
      <c r="BL238" s="21" t="s">
        <v>153</v>
      </c>
      <c r="BM238" s="104" t="s">
        <v>452</v>
      </c>
    </row>
    <row r="239" spans="2:65" s="8" customFormat="1" ht="16.5" customHeight="1" x14ac:dyDescent="0.2">
      <c r="B239" s="1"/>
      <c r="C239" s="118" t="s">
        <v>453</v>
      </c>
      <c r="D239" s="118" t="s">
        <v>137</v>
      </c>
      <c r="E239" s="139" t="s">
        <v>454</v>
      </c>
      <c r="F239" s="140" t="s">
        <v>430</v>
      </c>
      <c r="G239" s="141" t="s">
        <v>422</v>
      </c>
      <c r="H239" s="142">
        <v>21.5</v>
      </c>
      <c r="I239" s="5"/>
      <c r="J239" s="5"/>
      <c r="K239" s="158">
        <f>ROUND(P239*H239,2)</f>
        <v>0</v>
      </c>
      <c r="L239" s="140" t="s">
        <v>1</v>
      </c>
      <c r="M239" s="1"/>
      <c r="N239" s="99" t="s">
        <v>1</v>
      </c>
      <c r="O239" s="100" t="s">
        <v>40</v>
      </c>
      <c r="P239" s="101">
        <f>I239+J239</f>
        <v>0</v>
      </c>
      <c r="Q239" s="101">
        <f>ROUND(I239*H239,2)</f>
        <v>0</v>
      </c>
      <c r="R239" s="101">
        <f>ROUND(J239*H239,2)</f>
        <v>0</v>
      </c>
      <c r="S239" s="102">
        <v>0</v>
      </c>
      <c r="T239" s="102">
        <f>S239*H239</f>
        <v>0</v>
      </c>
      <c r="U239" s="102">
        <v>0</v>
      </c>
      <c r="V239" s="102">
        <f>U239*H239</f>
        <v>0</v>
      </c>
      <c r="W239" s="102">
        <v>0</v>
      </c>
      <c r="X239" s="103">
        <f>W239*H239</f>
        <v>0</v>
      </c>
      <c r="AR239" s="104" t="s">
        <v>153</v>
      </c>
      <c r="AT239" s="104" t="s">
        <v>137</v>
      </c>
      <c r="AU239" s="104" t="s">
        <v>87</v>
      </c>
      <c r="AY239" s="21" t="s">
        <v>134</v>
      </c>
      <c r="BE239" s="105">
        <f>IF(O239="základní",K239,0)</f>
        <v>0</v>
      </c>
      <c r="BF239" s="105">
        <f>IF(O239="snížená",K239,0)</f>
        <v>0</v>
      </c>
      <c r="BG239" s="105">
        <f>IF(O239="zákl. přenesená",K239,0)</f>
        <v>0</v>
      </c>
      <c r="BH239" s="105">
        <f>IF(O239="sníž. přenesená",K239,0)</f>
        <v>0</v>
      </c>
      <c r="BI239" s="105">
        <f>IF(O239="nulová",K239,0)</f>
        <v>0</v>
      </c>
      <c r="BJ239" s="21" t="s">
        <v>85</v>
      </c>
      <c r="BK239" s="105">
        <f>ROUND(P239*H239,2)</f>
        <v>0</v>
      </c>
      <c r="BL239" s="21" t="s">
        <v>153</v>
      </c>
      <c r="BM239" s="104" t="s">
        <v>455</v>
      </c>
    </row>
    <row r="240" spans="2:65" s="9" customFormat="1" ht="22.9" customHeight="1" x14ac:dyDescent="0.2">
      <c r="B240" s="90"/>
      <c r="C240" s="126"/>
      <c r="D240" s="127" t="s">
        <v>76</v>
      </c>
      <c r="E240" s="149" t="s">
        <v>456</v>
      </c>
      <c r="F240" s="149" t="s">
        <v>457</v>
      </c>
      <c r="G240" s="150"/>
      <c r="H240" s="150"/>
      <c r="I240" s="12"/>
      <c r="J240" s="12"/>
      <c r="K240" s="160">
        <f>BK240</f>
        <v>0</v>
      </c>
      <c r="L240" s="150"/>
      <c r="M240" s="90"/>
      <c r="N240" s="92"/>
      <c r="Q240" s="93">
        <f>SUM(Q241:Q244)</f>
        <v>0</v>
      </c>
      <c r="R240" s="93">
        <f>SUM(R241:R244)</f>
        <v>0</v>
      </c>
      <c r="T240" s="94">
        <f>SUM(T241:T244)</f>
        <v>0</v>
      </c>
      <c r="V240" s="94">
        <f>SUM(V241:V244)</f>
        <v>0</v>
      </c>
      <c r="X240" s="95">
        <f>SUM(X241:X244)</f>
        <v>0</v>
      </c>
      <c r="AR240" s="14" t="s">
        <v>87</v>
      </c>
      <c r="AT240" s="96" t="s">
        <v>76</v>
      </c>
      <c r="AU240" s="96" t="s">
        <v>85</v>
      </c>
      <c r="AY240" s="14" t="s">
        <v>134</v>
      </c>
      <c r="BK240" s="97">
        <f>SUM(BK241:BK244)</f>
        <v>0</v>
      </c>
    </row>
    <row r="241" spans="2:65" s="8" customFormat="1" ht="16.5" customHeight="1" x14ac:dyDescent="0.2">
      <c r="B241" s="1"/>
      <c r="C241" s="130" t="s">
        <v>458</v>
      </c>
      <c r="D241" s="130" t="s">
        <v>162</v>
      </c>
      <c r="E241" s="143" t="s">
        <v>459</v>
      </c>
      <c r="F241" s="144" t="s">
        <v>460</v>
      </c>
      <c r="G241" s="145" t="s">
        <v>461</v>
      </c>
      <c r="H241" s="146">
        <v>1</v>
      </c>
      <c r="I241" s="6"/>
      <c r="J241" s="7"/>
      <c r="K241" s="159">
        <f>ROUND(P241*H241,2)</f>
        <v>0</v>
      </c>
      <c r="L241" s="144" t="s">
        <v>1</v>
      </c>
      <c r="M241" s="108"/>
      <c r="N241" s="109" t="s">
        <v>1</v>
      </c>
      <c r="O241" s="100" t="s">
        <v>40</v>
      </c>
      <c r="P241" s="101">
        <f>I241+J241</f>
        <v>0</v>
      </c>
      <c r="Q241" s="101">
        <f>ROUND(I241*H241,2)</f>
        <v>0</v>
      </c>
      <c r="R241" s="101">
        <f>ROUND(J241*H241,2)</f>
        <v>0</v>
      </c>
      <c r="S241" s="102">
        <v>0</v>
      </c>
      <c r="T241" s="102">
        <f>S241*H241</f>
        <v>0</v>
      </c>
      <c r="U241" s="102">
        <v>0</v>
      </c>
      <c r="V241" s="102">
        <f>U241*H241</f>
        <v>0</v>
      </c>
      <c r="W241" s="102">
        <v>0</v>
      </c>
      <c r="X241" s="103">
        <f>W241*H241</f>
        <v>0</v>
      </c>
      <c r="AR241" s="104" t="s">
        <v>165</v>
      </c>
      <c r="AT241" s="104" t="s">
        <v>162</v>
      </c>
      <c r="AU241" s="104" t="s">
        <v>87</v>
      </c>
      <c r="AY241" s="21" t="s">
        <v>134</v>
      </c>
      <c r="BE241" s="105">
        <f>IF(O241="základní",K241,0)</f>
        <v>0</v>
      </c>
      <c r="BF241" s="105">
        <f>IF(O241="snížená",K241,0)</f>
        <v>0</v>
      </c>
      <c r="BG241" s="105">
        <f>IF(O241="zákl. přenesená",K241,0)</f>
        <v>0</v>
      </c>
      <c r="BH241" s="105">
        <f>IF(O241="sníž. přenesená",K241,0)</f>
        <v>0</v>
      </c>
      <c r="BI241" s="105">
        <f>IF(O241="nulová",K241,0)</f>
        <v>0</v>
      </c>
      <c r="BJ241" s="21" t="s">
        <v>85</v>
      </c>
      <c r="BK241" s="105">
        <f>ROUND(P241*H241,2)</f>
        <v>0</v>
      </c>
      <c r="BL241" s="21" t="s">
        <v>153</v>
      </c>
      <c r="BM241" s="104" t="s">
        <v>462</v>
      </c>
    </row>
    <row r="242" spans="2:65" s="8" customFormat="1" ht="16.5" customHeight="1" x14ac:dyDescent="0.2">
      <c r="B242" s="1"/>
      <c r="C242" s="130" t="s">
        <v>463</v>
      </c>
      <c r="D242" s="130" t="s">
        <v>162</v>
      </c>
      <c r="E242" s="143" t="s">
        <v>464</v>
      </c>
      <c r="F242" s="144" t="s">
        <v>465</v>
      </c>
      <c r="G242" s="145" t="s">
        <v>461</v>
      </c>
      <c r="H242" s="146">
        <v>1</v>
      </c>
      <c r="I242" s="6"/>
      <c r="J242" s="7"/>
      <c r="K242" s="159">
        <f>ROUND(P242*H242,2)</f>
        <v>0</v>
      </c>
      <c r="L242" s="144" t="s">
        <v>1</v>
      </c>
      <c r="M242" s="108"/>
      <c r="N242" s="109" t="s">
        <v>1</v>
      </c>
      <c r="O242" s="100" t="s">
        <v>40</v>
      </c>
      <c r="P242" s="101">
        <f>I242+J242</f>
        <v>0</v>
      </c>
      <c r="Q242" s="101">
        <f>ROUND(I242*H242,2)</f>
        <v>0</v>
      </c>
      <c r="R242" s="101">
        <f>ROUND(J242*H242,2)</f>
        <v>0</v>
      </c>
      <c r="S242" s="102">
        <v>0</v>
      </c>
      <c r="T242" s="102">
        <f>S242*H242</f>
        <v>0</v>
      </c>
      <c r="U242" s="102">
        <v>0</v>
      </c>
      <c r="V242" s="102">
        <f>U242*H242</f>
        <v>0</v>
      </c>
      <c r="W242" s="102">
        <v>0</v>
      </c>
      <c r="X242" s="103">
        <f>W242*H242</f>
        <v>0</v>
      </c>
      <c r="AR242" s="104" t="s">
        <v>165</v>
      </c>
      <c r="AT242" s="104" t="s">
        <v>162</v>
      </c>
      <c r="AU242" s="104" t="s">
        <v>87</v>
      </c>
      <c r="AY242" s="21" t="s">
        <v>134</v>
      </c>
      <c r="BE242" s="105">
        <f>IF(O242="základní",K242,0)</f>
        <v>0</v>
      </c>
      <c r="BF242" s="105">
        <f>IF(O242="snížená",K242,0)</f>
        <v>0</v>
      </c>
      <c r="BG242" s="105">
        <f>IF(O242="zákl. přenesená",K242,0)</f>
        <v>0</v>
      </c>
      <c r="BH242" s="105">
        <f>IF(O242="sníž. přenesená",K242,0)</f>
        <v>0</v>
      </c>
      <c r="BI242" s="105">
        <f>IF(O242="nulová",K242,0)</f>
        <v>0</v>
      </c>
      <c r="BJ242" s="21" t="s">
        <v>85</v>
      </c>
      <c r="BK242" s="105">
        <f>ROUND(P242*H242,2)</f>
        <v>0</v>
      </c>
      <c r="BL242" s="21" t="s">
        <v>153</v>
      </c>
      <c r="BM242" s="104" t="s">
        <v>466</v>
      </c>
    </row>
    <row r="243" spans="2:65" s="8" customFormat="1" ht="21.75" customHeight="1" x14ac:dyDescent="0.2">
      <c r="B243" s="1"/>
      <c r="C243" s="130" t="s">
        <v>467</v>
      </c>
      <c r="D243" s="130" t="s">
        <v>162</v>
      </c>
      <c r="E243" s="143" t="s">
        <v>468</v>
      </c>
      <c r="F243" s="144" t="s">
        <v>469</v>
      </c>
      <c r="G243" s="145" t="s">
        <v>461</v>
      </c>
      <c r="H243" s="146">
        <v>1</v>
      </c>
      <c r="I243" s="6"/>
      <c r="J243" s="7"/>
      <c r="K243" s="159">
        <f>ROUND(P243*H243,2)</f>
        <v>0</v>
      </c>
      <c r="L243" s="144" t="s">
        <v>1</v>
      </c>
      <c r="M243" s="108"/>
      <c r="N243" s="109" t="s">
        <v>1</v>
      </c>
      <c r="O243" s="100" t="s">
        <v>40</v>
      </c>
      <c r="P243" s="101">
        <f>I243+J243</f>
        <v>0</v>
      </c>
      <c r="Q243" s="101">
        <f>ROUND(I243*H243,2)</f>
        <v>0</v>
      </c>
      <c r="R243" s="101">
        <f>ROUND(J243*H243,2)</f>
        <v>0</v>
      </c>
      <c r="S243" s="102">
        <v>0</v>
      </c>
      <c r="T243" s="102">
        <f>S243*H243</f>
        <v>0</v>
      </c>
      <c r="U243" s="102">
        <v>0</v>
      </c>
      <c r="V243" s="102">
        <f>U243*H243</f>
        <v>0</v>
      </c>
      <c r="W243" s="102">
        <v>0</v>
      </c>
      <c r="X243" s="103">
        <f>W243*H243</f>
        <v>0</v>
      </c>
      <c r="AR243" s="104" t="s">
        <v>165</v>
      </c>
      <c r="AT243" s="104" t="s">
        <v>162</v>
      </c>
      <c r="AU243" s="104" t="s">
        <v>87</v>
      </c>
      <c r="AY243" s="21" t="s">
        <v>134</v>
      </c>
      <c r="BE243" s="105">
        <f>IF(O243="základní",K243,0)</f>
        <v>0</v>
      </c>
      <c r="BF243" s="105">
        <f>IF(O243="snížená",K243,0)</f>
        <v>0</v>
      </c>
      <c r="BG243" s="105">
        <f>IF(O243="zákl. přenesená",K243,0)</f>
        <v>0</v>
      </c>
      <c r="BH243" s="105">
        <f>IF(O243="sníž. přenesená",K243,0)</f>
        <v>0</v>
      </c>
      <c r="BI243" s="105">
        <f>IF(O243="nulová",K243,0)</f>
        <v>0</v>
      </c>
      <c r="BJ243" s="21" t="s">
        <v>85</v>
      </c>
      <c r="BK243" s="105">
        <f>ROUND(P243*H243,2)</f>
        <v>0</v>
      </c>
      <c r="BL243" s="21" t="s">
        <v>153</v>
      </c>
      <c r="BM243" s="104" t="s">
        <v>470</v>
      </c>
    </row>
    <row r="244" spans="2:65" s="8" customFormat="1" ht="16.5" customHeight="1" x14ac:dyDescent="0.2">
      <c r="B244" s="1"/>
      <c r="C244" s="130" t="s">
        <v>471</v>
      </c>
      <c r="D244" s="130" t="s">
        <v>162</v>
      </c>
      <c r="E244" s="143" t="s">
        <v>472</v>
      </c>
      <c r="F244" s="144" t="s">
        <v>473</v>
      </c>
      <c r="G244" s="145" t="s">
        <v>461</v>
      </c>
      <c r="H244" s="146">
        <v>1</v>
      </c>
      <c r="I244" s="6"/>
      <c r="J244" s="7"/>
      <c r="K244" s="159">
        <f>ROUND(P244*H244,2)</f>
        <v>0</v>
      </c>
      <c r="L244" s="144" t="s">
        <v>1</v>
      </c>
      <c r="M244" s="108"/>
      <c r="N244" s="109" t="s">
        <v>1</v>
      </c>
      <c r="O244" s="100" t="s">
        <v>40</v>
      </c>
      <c r="P244" s="101">
        <f>I244+J244</f>
        <v>0</v>
      </c>
      <c r="Q244" s="101">
        <f>ROUND(I244*H244,2)</f>
        <v>0</v>
      </c>
      <c r="R244" s="101">
        <f>ROUND(J244*H244,2)</f>
        <v>0</v>
      </c>
      <c r="S244" s="102">
        <v>0</v>
      </c>
      <c r="T244" s="102">
        <f>S244*H244</f>
        <v>0</v>
      </c>
      <c r="U244" s="102">
        <v>0</v>
      </c>
      <c r="V244" s="102">
        <f>U244*H244</f>
        <v>0</v>
      </c>
      <c r="W244" s="102">
        <v>0</v>
      </c>
      <c r="X244" s="103">
        <f>W244*H244</f>
        <v>0</v>
      </c>
      <c r="AR244" s="104" t="s">
        <v>165</v>
      </c>
      <c r="AT244" s="104" t="s">
        <v>162</v>
      </c>
      <c r="AU244" s="104" t="s">
        <v>87</v>
      </c>
      <c r="AY244" s="21" t="s">
        <v>134</v>
      </c>
      <c r="BE244" s="105">
        <f>IF(O244="základní",K244,0)</f>
        <v>0</v>
      </c>
      <c r="BF244" s="105">
        <f>IF(O244="snížená",K244,0)</f>
        <v>0</v>
      </c>
      <c r="BG244" s="105">
        <f>IF(O244="zákl. přenesená",K244,0)</f>
        <v>0</v>
      </c>
      <c r="BH244" s="105">
        <f>IF(O244="sníž. přenesená",K244,0)</f>
        <v>0</v>
      </c>
      <c r="BI244" s="105">
        <f>IF(O244="nulová",K244,0)</f>
        <v>0</v>
      </c>
      <c r="BJ244" s="21" t="s">
        <v>85</v>
      </c>
      <c r="BK244" s="105">
        <f>ROUND(P244*H244,2)</f>
        <v>0</v>
      </c>
      <c r="BL244" s="21" t="s">
        <v>153</v>
      </c>
      <c r="BM244" s="104" t="s">
        <v>474</v>
      </c>
    </row>
    <row r="245" spans="2:65" s="9" customFormat="1" ht="25.9" customHeight="1" x14ac:dyDescent="0.2">
      <c r="B245" s="90"/>
      <c r="C245" s="126"/>
      <c r="D245" s="127" t="s">
        <v>76</v>
      </c>
      <c r="E245" s="128" t="s">
        <v>162</v>
      </c>
      <c r="F245" s="128" t="s">
        <v>475</v>
      </c>
      <c r="G245" s="126"/>
      <c r="H245" s="126"/>
      <c r="K245" s="155">
        <f>BK245</f>
        <v>0</v>
      </c>
      <c r="L245" s="126"/>
      <c r="M245" s="90"/>
      <c r="N245" s="92"/>
      <c r="Q245" s="93">
        <f>Q246</f>
        <v>0</v>
      </c>
      <c r="R245" s="93">
        <f>R246</f>
        <v>0</v>
      </c>
      <c r="T245" s="94">
        <f>T246</f>
        <v>16.102960000000003</v>
      </c>
      <c r="V245" s="94">
        <f>V246</f>
        <v>1.8700000000000002E-4</v>
      </c>
      <c r="X245" s="95">
        <f>X246</f>
        <v>0</v>
      </c>
      <c r="AR245" s="14" t="s">
        <v>157</v>
      </c>
      <c r="AT245" s="96" t="s">
        <v>76</v>
      </c>
      <c r="AU245" s="96" t="s">
        <v>77</v>
      </c>
      <c r="AY245" s="14" t="s">
        <v>134</v>
      </c>
      <c r="BK245" s="97">
        <f>BK246</f>
        <v>0</v>
      </c>
    </row>
    <row r="246" spans="2:65" s="9" customFormat="1" ht="22.9" customHeight="1" x14ac:dyDescent="0.2">
      <c r="B246" s="90"/>
      <c r="C246" s="126"/>
      <c r="D246" s="127" t="s">
        <v>76</v>
      </c>
      <c r="E246" s="129" t="s">
        <v>476</v>
      </c>
      <c r="F246" s="129" t="s">
        <v>477</v>
      </c>
      <c r="G246" s="126"/>
      <c r="H246" s="126"/>
      <c r="K246" s="156">
        <f>BK246</f>
        <v>0</v>
      </c>
      <c r="L246" s="126"/>
      <c r="M246" s="90"/>
      <c r="N246" s="92"/>
      <c r="Q246" s="93">
        <f>SUM(Q247:Q250)</f>
        <v>0</v>
      </c>
      <c r="R246" s="93">
        <f>SUM(R247:R250)</f>
        <v>0</v>
      </c>
      <c r="T246" s="94">
        <f>SUM(T247:T250)</f>
        <v>16.102960000000003</v>
      </c>
      <c r="V246" s="94">
        <f>SUM(V247:V250)</f>
        <v>1.8700000000000002E-4</v>
      </c>
      <c r="X246" s="95">
        <f>SUM(X247:X250)</f>
        <v>0</v>
      </c>
      <c r="AR246" s="14" t="s">
        <v>157</v>
      </c>
      <c r="AT246" s="96" t="s">
        <v>76</v>
      </c>
      <c r="AU246" s="96" t="s">
        <v>85</v>
      </c>
      <c r="AY246" s="14" t="s">
        <v>134</v>
      </c>
      <c r="BK246" s="97">
        <f>SUM(BK247:BK250)</f>
        <v>0</v>
      </c>
    </row>
    <row r="247" spans="2:65" s="8" customFormat="1" ht="24.2" customHeight="1" x14ac:dyDescent="0.2">
      <c r="B247" s="1"/>
      <c r="C247" s="118" t="s">
        <v>478</v>
      </c>
      <c r="D247" s="118" t="s">
        <v>137</v>
      </c>
      <c r="E247" s="119" t="s">
        <v>479</v>
      </c>
      <c r="F247" s="120" t="s">
        <v>480</v>
      </c>
      <c r="G247" s="121" t="s">
        <v>481</v>
      </c>
      <c r="H247" s="122">
        <v>0.01</v>
      </c>
      <c r="I247" s="2"/>
      <c r="J247" s="2"/>
      <c r="K247" s="154">
        <f>ROUND(P247*H247,2)</f>
        <v>0</v>
      </c>
      <c r="L247" s="120" t="s">
        <v>141</v>
      </c>
      <c r="M247" s="1"/>
      <c r="N247" s="99" t="s">
        <v>1</v>
      </c>
      <c r="O247" s="100" t="s">
        <v>40</v>
      </c>
      <c r="P247" s="101">
        <f>I247+J247</f>
        <v>0</v>
      </c>
      <c r="Q247" s="101">
        <f>ROUND(I247*H247,2)</f>
        <v>0</v>
      </c>
      <c r="R247" s="101">
        <f>ROUND(J247*H247,2)</f>
        <v>0</v>
      </c>
      <c r="S247" s="102">
        <v>4.0999999999999996</v>
      </c>
      <c r="T247" s="102">
        <f>S247*H247</f>
        <v>4.0999999999999995E-2</v>
      </c>
      <c r="U247" s="102">
        <v>8.8000000000000005E-3</v>
      </c>
      <c r="V247" s="102">
        <f>U247*H247</f>
        <v>8.8000000000000011E-5</v>
      </c>
      <c r="W247" s="102">
        <v>0</v>
      </c>
      <c r="X247" s="103">
        <f>W247*H247</f>
        <v>0</v>
      </c>
      <c r="AR247" s="104" t="s">
        <v>439</v>
      </c>
      <c r="AT247" s="104" t="s">
        <v>137</v>
      </c>
      <c r="AU247" s="104" t="s">
        <v>87</v>
      </c>
      <c r="AY247" s="21" t="s">
        <v>134</v>
      </c>
      <c r="BE247" s="105">
        <f>IF(O247="základní",K247,0)</f>
        <v>0</v>
      </c>
      <c r="BF247" s="105">
        <f>IF(O247="snížená",K247,0)</f>
        <v>0</v>
      </c>
      <c r="BG247" s="105">
        <f>IF(O247="zákl. přenesená",K247,0)</f>
        <v>0</v>
      </c>
      <c r="BH247" s="105">
        <f>IF(O247="sníž. přenesená",K247,0)</f>
        <v>0</v>
      </c>
      <c r="BI247" s="105">
        <f>IF(O247="nulová",K247,0)</f>
        <v>0</v>
      </c>
      <c r="BJ247" s="21" t="s">
        <v>85</v>
      </c>
      <c r="BK247" s="105">
        <f>ROUND(P247*H247,2)</f>
        <v>0</v>
      </c>
      <c r="BL247" s="21" t="s">
        <v>439</v>
      </c>
      <c r="BM247" s="104" t="s">
        <v>482</v>
      </c>
    </row>
    <row r="248" spans="2:65" s="8" customFormat="1" ht="24" x14ac:dyDescent="0.2">
      <c r="B248" s="1"/>
      <c r="C248" s="118" t="s">
        <v>483</v>
      </c>
      <c r="D248" s="118" t="s">
        <v>137</v>
      </c>
      <c r="E248" s="119" t="s">
        <v>484</v>
      </c>
      <c r="F248" s="120" t="s">
        <v>485</v>
      </c>
      <c r="G248" s="121" t="s">
        <v>481</v>
      </c>
      <c r="H248" s="122">
        <v>0.01</v>
      </c>
      <c r="I248" s="2"/>
      <c r="J248" s="2"/>
      <c r="K248" s="154">
        <f>ROUND(P248*H248,2)</f>
        <v>0</v>
      </c>
      <c r="L248" s="120" t="s">
        <v>141</v>
      </c>
      <c r="M248" s="1"/>
      <c r="N248" s="99" t="s">
        <v>1</v>
      </c>
      <c r="O248" s="100" t="s">
        <v>40</v>
      </c>
      <c r="P248" s="101">
        <f>I248+J248</f>
        <v>0</v>
      </c>
      <c r="Q248" s="101">
        <f>ROUND(I248*H248,2)</f>
        <v>0</v>
      </c>
      <c r="R248" s="101">
        <f>ROUND(J248*H248,2)</f>
        <v>0</v>
      </c>
      <c r="S248" s="102">
        <v>4.6959999999999997</v>
      </c>
      <c r="T248" s="102">
        <f>S248*H248</f>
        <v>4.6960000000000002E-2</v>
      </c>
      <c r="U248" s="102">
        <v>9.9000000000000008E-3</v>
      </c>
      <c r="V248" s="102">
        <f>U248*H248</f>
        <v>9.9000000000000008E-5</v>
      </c>
      <c r="W248" s="102">
        <v>0</v>
      </c>
      <c r="X248" s="103">
        <f>W248*H248</f>
        <v>0</v>
      </c>
      <c r="AR248" s="104" t="s">
        <v>439</v>
      </c>
      <c r="AT248" s="104" t="s">
        <v>137</v>
      </c>
      <c r="AU248" s="104" t="s">
        <v>87</v>
      </c>
      <c r="AY248" s="21" t="s">
        <v>134</v>
      </c>
      <c r="BE248" s="105">
        <f>IF(O248="základní",K248,0)</f>
        <v>0</v>
      </c>
      <c r="BF248" s="105">
        <f>IF(O248="snížená",K248,0)</f>
        <v>0</v>
      </c>
      <c r="BG248" s="105">
        <f>IF(O248="zákl. přenesená",K248,0)</f>
        <v>0</v>
      </c>
      <c r="BH248" s="105">
        <f>IF(O248="sníž. přenesená",K248,0)</f>
        <v>0</v>
      </c>
      <c r="BI248" s="105">
        <f>IF(O248="nulová",K248,0)</f>
        <v>0</v>
      </c>
      <c r="BJ248" s="21" t="s">
        <v>85</v>
      </c>
      <c r="BK248" s="105">
        <f>ROUND(P248*H248,2)</f>
        <v>0</v>
      </c>
      <c r="BL248" s="21" t="s">
        <v>439</v>
      </c>
      <c r="BM248" s="104" t="s">
        <v>486</v>
      </c>
    </row>
    <row r="249" spans="2:65" s="8" customFormat="1" ht="24.2" customHeight="1" x14ac:dyDescent="0.2">
      <c r="B249" s="1"/>
      <c r="C249" s="118" t="s">
        <v>487</v>
      </c>
      <c r="D249" s="118" t="s">
        <v>137</v>
      </c>
      <c r="E249" s="119" t="s">
        <v>488</v>
      </c>
      <c r="F249" s="120" t="s">
        <v>489</v>
      </c>
      <c r="G249" s="121" t="s">
        <v>160</v>
      </c>
      <c r="H249" s="122">
        <v>5</v>
      </c>
      <c r="I249" s="2"/>
      <c r="J249" s="2"/>
      <c r="K249" s="154">
        <f>ROUND(P249*H249,2)</f>
        <v>0</v>
      </c>
      <c r="L249" s="120" t="s">
        <v>141</v>
      </c>
      <c r="M249" s="1"/>
      <c r="N249" s="99" t="s">
        <v>1</v>
      </c>
      <c r="O249" s="100" t="s">
        <v>40</v>
      </c>
      <c r="P249" s="101">
        <f>I249+J249</f>
        <v>0</v>
      </c>
      <c r="Q249" s="101">
        <f>ROUND(I249*H249,2)</f>
        <v>0</v>
      </c>
      <c r="R249" s="101">
        <f>ROUND(J249*H249,2)</f>
        <v>0</v>
      </c>
      <c r="S249" s="102">
        <v>2.7040000000000002</v>
      </c>
      <c r="T249" s="102">
        <f>S249*H249</f>
        <v>13.520000000000001</v>
      </c>
      <c r="U249" s="102">
        <v>0</v>
      </c>
      <c r="V249" s="102">
        <f>U249*H249</f>
        <v>0</v>
      </c>
      <c r="W249" s="102">
        <v>0</v>
      </c>
      <c r="X249" s="103">
        <f>W249*H249</f>
        <v>0</v>
      </c>
      <c r="AR249" s="104" t="s">
        <v>439</v>
      </c>
      <c r="AT249" s="104" t="s">
        <v>137</v>
      </c>
      <c r="AU249" s="104" t="s">
        <v>87</v>
      </c>
      <c r="AY249" s="21" t="s">
        <v>134</v>
      </c>
      <c r="BE249" s="105">
        <f>IF(O249="základní",K249,0)</f>
        <v>0</v>
      </c>
      <c r="BF249" s="105">
        <f>IF(O249="snížená",K249,0)</f>
        <v>0</v>
      </c>
      <c r="BG249" s="105">
        <f>IF(O249="zákl. přenesená",K249,0)</f>
        <v>0</v>
      </c>
      <c r="BH249" s="105">
        <f>IF(O249="sníž. přenesená",K249,0)</f>
        <v>0</v>
      </c>
      <c r="BI249" s="105">
        <f>IF(O249="nulová",K249,0)</f>
        <v>0</v>
      </c>
      <c r="BJ249" s="21" t="s">
        <v>85</v>
      </c>
      <c r="BK249" s="105">
        <f>ROUND(P249*H249,2)</f>
        <v>0</v>
      </c>
      <c r="BL249" s="21" t="s">
        <v>439</v>
      </c>
      <c r="BM249" s="104" t="s">
        <v>490</v>
      </c>
    </row>
    <row r="250" spans="2:65" s="8" customFormat="1" ht="24.2" customHeight="1" x14ac:dyDescent="0.2">
      <c r="B250" s="1"/>
      <c r="C250" s="118" t="s">
        <v>491</v>
      </c>
      <c r="D250" s="118" t="s">
        <v>137</v>
      </c>
      <c r="E250" s="119" t="s">
        <v>492</v>
      </c>
      <c r="F250" s="120" t="s">
        <v>493</v>
      </c>
      <c r="G250" s="121" t="s">
        <v>160</v>
      </c>
      <c r="H250" s="122">
        <v>5</v>
      </c>
      <c r="I250" s="2"/>
      <c r="J250" s="2"/>
      <c r="K250" s="154">
        <f>ROUND(P250*H250,2)</f>
        <v>0</v>
      </c>
      <c r="L250" s="120" t="s">
        <v>141</v>
      </c>
      <c r="M250" s="1"/>
      <c r="N250" s="99" t="s">
        <v>1</v>
      </c>
      <c r="O250" s="100" t="s">
        <v>40</v>
      </c>
      <c r="P250" s="101">
        <f>I250+J250</f>
        <v>0</v>
      </c>
      <c r="Q250" s="101">
        <f>ROUND(I250*H250,2)</f>
        <v>0</v>
      </c>
      <c r="R250" s="101">
        <f>ROUND(J250*H250,2)</f>
        <v>0</v>
      </c>
      <c r="S250" s="102">
        <v>0.499</v>
      </c>
      <c r="T250" s="102">
        <f>S250*H250</f>
        <v>2.4950000000000001</v>
      </c>
      <c r="U250" s="102">
        <v>0</v>
      </c>
      <c r="V250" s="102">
        <f>U250*H250</f>
        <v>0</v>
      </c>
      <c r="W250" s="102">
        <v>0</v>
      </c>
      <c r="X250" s="103">
        <f>W250*H250</f>
        <v>0</v>
      </c>
      <c r="AR250" s="104" t="s">
        <v>439</v>
      </c>
      <c r="AT250" s="104" t="s">
        <v>137</v>
      </c>
      <c r="AU250" s="104" t="s">
        <v>87</v>
      </c>
      <c r="AY250" s="21" t="s">
        <v>134</v>
      </c>
      <c r="BE250" s="105">
        <f>IF(O250="základní",K250,0)</f>
        <v>0</v>
      </c>
      <c r="BF250" s="105">
        <f>IF(O250="snížená",K250,0)</f>
        <v>0</v>
      </c>
      <c r="BG250" s="105">
        <f>IF(O250="zákl. přenesená",K250,0)</f>
        <v>0</v>
      </c>
      <c r="BH250" s="105">
        <f>IF(O250="sníž. přenesená",K250,0)</f>
        <v>0</v>
      </c>
      <c r="BI250" s="105">
        <f>IF(O250="nulová",K250,0)</f>
        <v>0</v>
      </c>
      <c r="BJ250" s="21" t="s">
        <v>85</v>
      </c>
      <c r="BK250" s="105">
        <f>ROUND(P250*H250,2)</f>
        <v>0</v>
      </c>
      <c r="BL250" s="21" t="s">
        <v>439</v>
      </c>
      <c r="BM250" s="104" t="s">
        <v>494</v>
      </c>
    </row>
    <row r="251" spans="2:65" s="9" customFormat="1" ht="25.9" customHeight="1" x14ac:dyDescent="0.2">
      <c r="B251" s="90"/>
      <c r="C251" s="126"/>
      <c r="D251" s="127" t="s">
        <v>76</v>
      </c>
      <c r="E251" s="128" t="s">
        <v>495</v>
      </c>
      <c r="F251" s="128" t="s">
        <v>496</v>
      </c>
      <c r="G251" s="126"/>
      <c r="H251" s="126"/>
      <c r="K251" s="155">
        <f>BK251</f>
        <v>0</v>
      </c>
      <c r="L251" s="126"/>
      <c r="M251" s="90"/>
      <c r="N251" s="92"/>
      <c r="Q251" s="93">
        <f>SUM(Q252:Q258)</f>
        <v>0</v>
      </c>
      <c r="R251" s="93">
        <f>SUM(R252:R258)</f>
        <v>0</v>
      </c>
      <c r="T251" s="94">
        <f>SUM(T252:T258)</f>
        <v>113</v>
      </c>
      <c r="V251" s="94">
        <f>SUM(V252:V258)</f>
        <v>0</v>
      </c>
      <c r="X251" s="95">
        <f>SUM(X252:X258)</f>
        <v>0</v>
      </c>
      <c r="AR251" s="14" t="s">
        <v>142</v>
      </c>
      <c r="AT251" s="96" t="s">
        <v>76</v>
      </c>
      <c r="AU251" s="96" t="s">
        <v>77</v>
      </c>
      <c r="AY251" s="14" t="s">
        <v>134</v>
      </c>
      <c r="BK251" s="97">
        <f>SUM(BK252:BK258)</f>
        <v>0</v>
      </c>
    </row>
    <row r="252" spans="2:65" s="8" customFormat="1" ht="24.2" customHeight="1" x14ac:dyDescent="0.2">
      <c r="B252" s="1"/>
      <c r="C252" s="118" t="s">
        <v>497</v>
      </c>
      <c r="D252" s="118" t="s">
        <v>137</v>
      </c>
      <c r="E252" s="119" t="s">
        <v>498</v>
      </c>
      <c r="F252" s="120" t="s">
        <v>499</v>
      </c>
      <c r="G252" s="121" t="s">
        <v>140</v>
      </c>
      <c r="H252" s="122">
        <v>32</v>
      </c>
      <c r="I252" s="2"/>
      <c r="J252" s="2"/>
      <c r="K252" s="154">
        <f t="shared" ref="K252:K258" si="14">ROUND(P252*H252,2)</f>
        <v>0</v>
      </c>
      <c r="L252" s="120" t="s">
        <v>141</v>
      </c>
      <c r="M252" s="1"/>
      <c r="N252" s="99" t="s">
        <v>1</v>
      </c>
      <c r="O252" s="100" t="s">
        <v>40</v>
      </c>
      <c r="P252" s="101">
        <f t="shared" ref="P252:P258" si="15">I252+J252</f>
        <v>0</v>
      </c>
      <c r="Q252" s="101">
        <f t="shared" ref="Q252:Q258" si="16">ROUND(I252*H252,2)</f>
        <v>0</v>
      </c>
      <c r="R252" s="101">
        <f t="shared" ref="R252:R258" si="17">ROUND(J252*H252,2)</f>
        <v>0</v>
      </c>
      <c r="S252" s="102">
        <v>1</v>
      </c>
      <c r="T252" s="102">
        <f t="shared" ref="T252:T258" si="18">S252*H252</f>
        <v>32</v>
      </c>
      <c r="U252" s="102">
        <v>0</v>
      </c>
      <c r="V252" s="102">
        <f t="shared" ref="V252:V258" si="19">U252*H252</f>
        <v>0</v>
      </c>
      <c r="W252" s="102">
        <v>0</v>
      </c>
      <c r="X252" s="103">
        <f t="shared" ref="X252:X258" si="20">W252*H252</f>
        <v>0</v>
      </c>
      <c r="AR252" s="104" t="s">
        <v>500</v>
      </c>
      <c r="AT252" s="104" t="s">
        <v>137</v>
      </c>
      <c r="AU252" s="104" t="s">
        <v>85</v>
      </c>
      <c r="AY252" s="21" t="s">
        <v>134</v>
      </c>
      <c r="BE252" s="105">
        <f t="shared" ref="BE252:BE258" si="21">IF(O252="základní",K252,0)</f>
        <v>0</v>
      </c>
      <c r="BF252" s="105">
        <f t="shared" ref="BF252:BF258" si="22">IF(O252="snížená",K252,0)</f>
        <v>0</v>
      </c>
      <c r="BG252" s="105">
        <f t="shared" ref="BG252:BG258" si="23">IF(O252="zákl. přenesená",K252,0)</f>
        <v>0</v>
      </c>
      <c r="BH252" s="105">
        <f t="shared" ref="BH252:BH258" si="24">IF(O252="sníž. přenesená",K252,0)</f>
        <v>0</v>
      </c>
      <c r="BI252" s="105">
        <f t="shared" ref="BI252:BI258" si="25">IF(O252="nulová",K252,0)</f>
        <v>0</v>
      </c>
      <c r="BJ252" s="21" t="s">
        <v>85</v>
      </c>
      <c r="BK252" s="105">
        <f t="shared" ref="BK252:BK258" si="26">ROUND(P252*H252,2)</f>
        <v>0</v>
      </c>
      <c r="BL252" s="21" t="s">
        <v>500</v>
      </c>
      <c r="BM252" s="104" t="s">
        <v>501</v>
      </c>
    </row>
    <row r="253" spans="2:65" s="8" customFormat="1" ht="24.2" customHeight="1" x14ac:dyDescent="0.2">
      <c r="B253" s="1"/>
      <c r="C253" s="118" t="s">
        <v>502</v>
      </c>
      <c r="D253" s="118" t="s">
        <v>137</v>
      </c>
      <c r="E253" s="119" t="s">
        <v>503</v>
      </c>
      <c r="F253" s="120" t="s">
        <v>504</v>
      </c>
      <c r="G253" s="121" t="s">
        <v>140</v>
      </c>
      <c r="H253" s="122">
        <v>8</v>
      </c>
      <c r="I253" s="2"/>
      <c r="J253" s="2"/>
      <c r="K253" s="154">
        <f t="shared" si="14"/>
        <v>0</v>
      </c>
      <c r="L253" s="120" t="s">
        <v>141</v>
      </c>
      <c r="M253" s="1"/>
      <c r="N253" s="99" t="s">
        <v>1</v>
      </c>
      <c r="O253" s="100" t="s">
        <v>40</v>
      </c>
      <c r="P253" s="101">
        <f t="shared" si="15"/>
        <v>0</v>
      </c>
      <c r="Q253" s="101">
        <f t="shared" si="16"/>
        <v>0</v>
      </c>
      <c r="R253" s="101">
        <f t="shared" si="17"/>
        <v>0</v>
      </c>
      <c r="S253" s="102">
        <v>1</v>
      </c>
      <c r="T253" s="102">
        <f t="shared" si="18"/>
        <v>8</v>
      </c>
      <c r="U253" s="102">
        <v>0</v>
      </c>
      <c r="V253" s="102">
        <f t="shared" si="19"/>
        <v>0</v>
      </c>
      <c r="W253" s="102">
        <v>0</v>
      </c>
      <c r="X253" s="103">
        <f t="shared" si="20"/>
        <v>0</v>
      </c>
      <c r="AR253" s="104" t="s">
        <v>500</v>
      </c>
      <c r="AT253" s="104" t="s">
        <v>137</v>
      </c>
      <c r="AU253" s="104" t="s">
        <v>85</v>
      </c>
      <c r="AY253" s="21" t="s">
        <v>134</v>
      </c>
      <c r="BE253" s="105">
        <f t="shared" si="21"/>
        <v>0</v>
      </c>
      <c r="BF253" s="105">
        <f t="shared" si="22"/>
        <v>0</v>
      </c>
      <c r="BG253" s="105">
        <f t="shared" si="23"/>
        <v>0</v>
      </c>
      <c r="BH253" s="105">
        <f t="shared" si="24"/>
        <v>0</v>
      </c>
      <c r="BI253" s="105">
        <f t="shared" si="25"/>
        <v>0</v>
      </c>
      <c r="BJ253" s="21" t="s">
        <v>85</v>
      </c>
      <c r="BK253" s="105">
        <f t="shared" si="26"/>
        <v>0</v>
      </c>
      <c r="BL253" s="21" t="s">
        <v>500</v>
      </c>
      <c r="BM253" s="104" t="s">
        <v>505</v>
      </c>
    </row>
    <row r="254" spans="2:65" s="8" customFormat="1" ht="24.2" customHeight="1" x14ac:dyDescent="0.2">
      <c r="B254" s="1"/>
      <c r="C254" s="118" t="s">
        <v>506</v>
      </c>
      <c r="D254" s="118" t="s">
        <v>137</v>
      </c>
      <c r="E254" s="119" t="s">
        <v>507</v>
      </c>
      <c r="F254" s="120" t="s">
        <v>508</v>
      </c>
      <c r="G254" s="121" t="s">
        <v>140</v>
      </c>
      <c r="H254" s="122">
        <v>4</v>
      </c>
      <c r="I254" s="2"/>
      <c r="J254" s="2"/>
      <c r="K254" s="154">
        <f t="shared" si="14"/>
        <v>0</v>
      </c>
      <c r="L254" s="120" t="s">
        <v>141</v>
      </c>
      <c r="M254" s="1"/>
      <c r="N254" s="99" t="s">
        <v>1</v>
      </c>
      <c r="O254" s="100" t="s">
        <v>40</v>
      </c>
      <c r="P254" s="101">
        <f t="shared" si="15"/>
        <v>0</v>
      </c>
      <c r="Q254" s="101">
        <f t="shared" si="16"/>
        <v>0</v>
      </c>
      <c r="R254" s="101">
        <f t="shared" si="17"/>
        <v>0</v>
      </c>
      <c r="S254" s="102">
        <v>1</v>
      </c>
      <c r="T254" s="102">
        <f t="shared" si="18"/>
        <v>4</v>
      </c>
      <c r="U254" s="102">
        <v>0</v>
      </c>
      <c r="V254" s="102">
        <f t="shared" si="19"/>
        <v>0</v>
      </c>
      <c r="W254" s="102">
        <v>0</v>
      </c>
      <c r="X254" s="103">
        <f t="shared" si="20"/>
        <v>0</v>
      </c>
      <c r="AR254" s="104" t="s">
        <v>500</v>
      </c>
      <c r="AT254" s="104" t="s">
        <v>137</v>
      </c>
      <c r="AU254" s="104" t="s">
        <v>85</v>
      </c>
      <c r="AY254" s="21" t="s">
        <v>134</v>
      </c>
      <c r="BE254" s="105">
        <f t="shared" si="21"/>
        <v>0</v>
      </c>
      <c r="BF254" s="105">
        <f t="shared" si="22"/>
        <v>0</v>
      </c>
      <c r="BG254" s="105">
        <f t="shared" si="23"/>
        <v>0</v>
      </c>
      <c r="BH254" s="105">
        <f t="shared" si="24"/>
        <v>0</v>
      </c>
      <c r="BI254" s="105">
        <f t="shared" si="25"/>
        <v>0</v>
      </c>
      <c r="BJ254" s="21" t="s">
        <v>85</v>
      </c>
      <c r="BK254" s="105">
        <f t="shared" si="26"/>
        <v>0</v>
      </c>
      <c r="BL254" s="21" t="s">
        <v>500</v>
      </c>
      <c r="BM254" s="104" t="s">
        <v>509</v>
      </c>
    </row>
    <row r="255" spans="2:65" s="8" customFormat="1" ht="37.9" customHeight="1" x14ac:dyDescent="0.2">
      <c r="B255" s="1"/>
      <c r="C255" s="118" t="s">
        <v>510</v>
      </c>
      <c r="D255" s="118" t="s">
        <v>137</v>
      </c>
      <c r="E255" s="119" t="s">
        <v>511</v>
      </c>
      <c r="F255" s="120" t="s">
        <v>512</v>
      </c>
      <c r="G255" s="121" t="s">
        <v>140</v>
      </c>
      <c r="H255" s="122">
        <v>8</v>
      </c>
      <c r="I255" s="2"/>
      <c r="J255" s="2"/>
      <c r="K255" s="154">
        <f t="shared" si="14"/>
        <v>0</v>
      </c>
      <c r="L255" s="120" t="s">
        <v>141</v>
      </c>
      <c r="M255" s="1"/>
      <c r="N255" s="99" t="s">
        <v>1</v>
      </c>
      <c r="O255" s="100" t="s">
        <v>40</v>
      </c>
      <c r="P255" s="101">
        <f t="shared" si="15"/>
        <v>0</v>
      </c>
      <c r="Q255" s="101">
        <f t="shared" si="16"/>
        <v>0</v>
      </c>
      <c r="R255" s="101">
        <f t="shared" si="17"/>
        <v>0</v>
      </c>
      <c r="S255" s="102">
        <v>1</v>
      </c>
      <c r="T255" s="102">
        <f t="shared" si="18"/>
        <v>8</v>
      </c>
      <c r="U255" s="102">
        <v>0</v>
      </c>
      <c r="V255" s="102">
        <f t="shared" si="19"/>
        <v>0</v>
      </c>
      <c r="W255" s="102">
        <v>0</v>
      </c>
      <c r="X255" s="103">
        <f t="shared" si="20"/>
        <v>0</v>
      </c>
      <c r="AR255" s="104" t="s">
        <v>500</v>
      </c>
      <c r="AT255" s="104" t="s">
        <v>137</v>
      </c>
      <c r="AU255" s="104" t="s">
        <v>85</v>
      </c>
      <c r="AY255" s="21" t="s">
        <v>134</v>
      </c>
      <c r="BE255" s="105">
        <f t="shared" si="21"/>
        <v>0</v>
      </c>
      <c r="BF255" s="105">
        <f t="shared" si="22"/>
        <v>0</v>
      </c>
      <c r="BG255" s="105">
        <f t="shared" si="23"/>
        <v>0</v>
      </c>
      <c r="BH255" s="105">
        <f t="shared" si="24"/>
        <v>0</v>
      </c>
      <c r="BI255" s="105">
        <f t="shared" si="25"/>
        <v>0</v>
      </c>
      <c r="BJ255" s="21" t="s">
        <v>85</v>
      </c>
      <c r="BK255" s="105">
        <f t="shared" si="26"/>
        <v>0</v>
      </c>
      <c r="BL255" s="21" t="s">
        <v>500</v>
      </c>
      <c r="BM255" s="104" t="s">
        <v>513</v>
      </c>
    </row>
    <row r="256" spans="2:65" s="8" customFormat="1" ht="24.2" customHeight="1" x14ac:dyDescent="0.2">
      <c r="B256" s="1"/>
      <c r="C256" s="118" t="s">
        <v>514</v>
      </c>
      <c r="D256" s="118" t="s">
        <v>137</v>
      </c>
      <c r="E256" s="119" t="s">
        <v>515</v>
      </c>
      <c r="F256" s="120"/>
      <c r="G256" s="121" t="s">
        <v>140</v>
      </c>
      <c r="H256" s="122">
        <v>20</v>
      </c>
      <c r="I256" s="2"/>
      <c r="J256" s="2"/>
      <c r="K256" s="154">
        <f t="shared" si="14"/>
        <v>0</v>
      </c>
      <c r="L256" s="120" t="s">
        <v>141</v>
      </c>
      <c r="M256" s="1"/>
      <c r="N256" s="99" t="s">
        <v>1</v>
      </c>
      <c r="O256" s="100" t="s">
        <v>40</v>
      </c>
      <c r="P256" s="101">
        <f t="shared" si="15"/>
        <v>0</v>
      </c>
      <c r="Q256" s="101">
        <f t="shared" si="16"/>
        <v>0</v>
      </c>
      <c r="R256" s="101">
        <f t="shared" si="17"/>
        <v>0</v>
      </c>
      <c r="S256" s="102">
        <v>1</v>
      </c>
      <c r="T256" s="102">
        <f t="shared" si="18"/>
        <v>20</v>
      </c>
      <c r="U256" s="102">
        <v>0</v>
      </c>
      <c r="V256" s="102">
        <f t="shared" si="19"/>
        <v>0</v>
      </c>
      <c r="W256" s="102">
        <v>0</v>
      </c>
      <c r="X256" s="103">
        <f t="shared" si="20"/>
        <v>0</v>
      </c>
      <c r="AR256" s="104" t="s">
        <v>500</v>
      </c>
      <c r="AT256" s="104" t="s">
        <v>137</v>
      </c>
      <c r="AU256" s="104" t="s">
        <v>85</v>
      </c>
      <c r="AY256" s="21" t="s">
        <v>134</v>
      </c>
      <c r="BE256" s="105">
        <f t="shared" si="21"/>
        <v>0</v>
      </c>
      <c r="BF256" s="105">
        <f t="shared" si="22"/>
        <v>0</v>
      </c>
      <c r="BG256" s="105">
        <f t="shared" si="23"/>
        <v>0</v>
      </c>
      <c r="BH256" s="105">
        <f t="shared" si="24"/>
        <v>0</v>
      </c>
      <c r="BI256" s="105">
        <f t="shared" si="25"/>
        <v>0</v>
      </c>
      <c r="BJ256" s="21" t="s">
        <v>85</v>
      </c>
      <c r="BK256" s="105">
        <f t="shared" si="26"/>
        <v>0</v>
      </c>
      <c r="BL256" s="21" t="s">
        <v>500</v>
      </c>
      <c r="BM256" s="104" t="s">
        <v>516</v>
      </c>
    </row>
    <row r="257" spans="2:65" s="8" customFormat="1" ht="24.2" customHeight="1" x14ac:dyDescent="0.2">
      <c r="B257" s="1"/>
      <c r="C257" s="118" t="s">
        <v>517</v>
      </c>
      <c r="D257" s="118" t="s">
        <v>137</v>
      </c>
      <c r="E257" s="119" t="s">
        <v>518</v>
      </c>
      <c r="F257" s="120" t="s">
        <v>519</v>
      </c>
      <c r="G257" s="121" t="s">
        <v>140</v>
      </c>
      <c r="H257" s="122">
        <v>5</v>
      </c>
      <c r="I257" s="2"/>
      <c r="J257" s="2"/>
      <c r="K257" s="154">
        <f t="shared" si="14"/>
        <v>0</v>
      </c>
      <c r="L257" s="120" t="s">
        <v>141</v>
      </c>
      <c r="M257" s="1"/>
      <c r="N257" s="99" t="s">
        <v>1</v>
      </c>
      <c r="O257" s="100" t="s">
        <v>40</v>
      </c>
      <c r="P257" s="101">
        <f t="shared" si="15"/>
        <v>0</v>
      </c>
      <c r="Q257" s="101">
        <f t="shared" si="16"/>
        <v>0</v>
      </c>
      <c r="R257" s="101">
        <f t="shared" si="17"/>
        <v>0</v>
      </c>
      <c r="S257" s="102">
        <v>1</v>
      </c>
      <c r="T257" s="102">
        <f t="shared" si="18"/>
        <v>5</v>
      </c>
      <c r="U257" s="102">
        <v>0</v>
      </c>
      <c r="V257" s="102">
        <f t="shared" si="19"/>
        <v>0</v>
      </c>
      <c r="W257" s="102">
        <v>0</v>
      </c>
      <c r="X257" s="103">
        <f t="shared" si="20"/>
        <v>0</v>
      </c>
      <c r="AR257" s="104" t="s">
        <v>500</v>
      </c>
      <c r="AT257" s="104" t="s">
        <v>137</v>
      </c>
      <c r="AU257" s="104" t="s">
        <v>85</v>
      </c>
      <c r="AY257" s="21" t="s">
        <v>134</v>
      </c>
      <c r="BE257" s="105">
        <f t="shared" si="21"/>
        <v>0</v>
      </c>
      <c r="BF257" s="105">
        <f t="shared" si="22"/>
        <v>0</v>
      </c>
      <c r="BG257" s="105">
        <f t="shared" si="23"/>
        <v>0</v>
      </c>
      <c r="BH257" s="105">
        <f t="shared" si="24"/>
        <v>0</v>
      </c>
      <c r="BI257" s="105">
        <f t="shared" si="25"/>
        <v>0</v>
      </c>
      <c r="BJ257" s="21" t="s">
        <v>85</v>
      </c>
      <c r="BK257" s="105">
        <f t="shared" si="26"/>
        <v>0</v>
      </c>
      <c r="BL257" s="21" t="s">
        <v>500</v>
      </c>
      <c r="BM257" s="104" t="s">
        <v>520</v>
      </c>
    </row>
    <row r="258" spans="2:65" s="8" customFormat="1" ht="33" customHeight="1" x14ac:dyDescent="0.2">
      <c r="B258" s="1"/>
      <c r="C258" s="118" t="s">
        <v>521</v>
      </c>
      <c r="D258" s="118" t="s">
        <v>137</v>
      </c>
      <c r="E258" s="119" t="s">
        <v>522</v>
      </c>
      <c r="F258" s="120" t="s">
        <v>523</v>
      </c>
      <c r="G258" s="121" t="s">
        <v>140</v>
      </c>
      <c r="H258" s="122">
        <v>36</v>
      </c>
      <c r="I258" s="2"/>
      <c r="J258" s="2"/>
      <c r="K258" s="154">
        <f t="shared" si="14"/>
        <v>0</v>
      </c>
      <c r="L258" s="120" t="s">
        <v>141</v>
      </c>
      <c r="M258" s="1"/>
      <c r="N258" s="99" t="s">
        <v>1</v>
      </c>
      <c r="O258" s="100" t="s">
        <v>40</v>
      </c>
      <c r="P258" s="101">
        <f t="shared" si="15"/>
        <v>0</v>
      </c>
      <c r="Q258" s="101">
        <f t="shared" si="16"/>
        <v>0</v>
      </c>
      <c r="R258" s="101">
        <f t="shared" si="17"/>
        <v>0</v>
      </c>
      <c r="S258" s="102">
        <v>1</v>
      </c>
      <c r="T258" s="102">
        <f t="shared" si="18"/>
        <v>36</v>
      </c>
      <c r="U258" s="102">
        <v>0</v>
      </c>
      <c r="V258" s="102">
        <f t="shared" si="19"/>
        <v>0</v>
      </c>
      <c r="W258" s="102">
        <v>0</v>
      </c>
      <c r="X258" s="103">
        <f t="shared" si="20"/>
        <v>0</v>
      </c>
      <c r="AR258" s="104" t="s">
        <v>500</v>
      </c>
      <c r="AT258" s="104" t="s">
        <v>137</v>
      </c>
      <c r="AU258" s="104" t="s">
        <v>85</v>
      </c>
      <c r="AY258" s="21" t="s">
        <v>134</v>
      </c>
      <c r="BE258" s="105">
        <f t="shared" si="21"/>
        <v>0</v>
      </c>
      <c r="BF258" s="105">
        <f t="shared" si="22"/>
        <v>0</v>
      </c>
      <c r="BG258" s="105">
        <f t="shared" si="23"/>
        <v>0</v>
      </c>
      <c r="BH258" s="105">
        <f t="shared" si="24"/>
        <v>0</v>
      </c>
      <c r="BI258" s="105">
        <f t="shared" si="25"/>
        <v>0</v>
      </c>
      <c r="BJ258" s="21" t="s">
        <v>85</v>
      </c>
      <c r="BK258" s="105">
        <f t="shared" si="26"/>
        <v>0</v>
      </c>
      <c r="BL258" s="21" t="s">
        <v>500</v>
      </c>
      <c r="BM258" s="104" t="s">
        <v>524</v>
      </c>
    </row>
    <row r="259" spans="2:65" s="9" customFormat="1" ht="25.9" customHeight="1" x14ac:dyDescent="0.2">
      <c r="B259" s="90"/>
      <c r="C259" s="126"/>
      <c r="D259" s="127" t="s">
        <v>76</v>
      </c>
      <c r="E259" s="128" t="s">
        <v>525</v>
      </c>
      <c r="F259" s="128" t="s">
        <v>526</v>
      </c>
      <c r="G259" s="126"/>
      <c r="H259" s="126"/>
      <c r="K259" s="155">
        <f>BK259</f>
        <v>0</v>
      </c>
      <c r="L259" s="126"/>
      <c r="M259" s="90"/>
      <c r="N259" s="92"/>
      <c r="Q259" s="93">
        <f>Q260+Q263+Q265</f>
        <v>0</v>
      </c>
      <c r="R259" s="93">
        <f>R260+R263+R265</f>
        <v>0</v>
      </c>
      <c r="T259" s="94">
        <f>T260+T263+T265</f>
        <v>0</v>
      </c>
      <c r="V259" s="94">
        <f>V260+V263+V265</f>
        <v>0</v>
      </c>
      <c r="X259" s="95">
        <f>X260+X263+X265</f>
        <v>0</v>
      </c>
      <c r="AR259" s="14" t="s">
        <v>170</v>
      </c>
      <c r="AT259" s="96" t="s">
        <v>76</v>
      </c>
      <c r="AU259" s="96" t="s">
        <v>77</v>
      </c>
      <c r="AY259" s="14" t="s">
        <v>134</v>
      </c>
      <c r="BK259" s="97">
        <f>BK260+BK263+BK265</f>
        <v>0</v>
      </c>
    </row>
    <row r="260" spans="2:65" s="9" customFormat="1" ht="22.9" customHeight="1" x14ac:dyDescent="0.2">
      <c r="B260" s="90"/>
      <c r="C260" s="126"/>
      <c r="D260" s="127" t="s">
        <v>76</v>
      </c>
      <c r="E260" s="129" t="s">
        <v>527</v>
      </c>
      <c r="F260" s="129" t="s">
        <v>528</v>
      </c>
      <c r="G260" s="126"/>
      <c r="H260" s="126"/>
      <c r="K260" s="156">
        <f>BK260</f>
        <v>0</v>
      </c>
      <c r="L260" s="126"/>
      <c r="M260" s="90"/>
      <c r="N260" s="92"/>
      <c r="Q260" s="93">
        <f>SUM(Q261:Q262)</f>
        <v>0</v>
      </c>
      <c r="R260" s="93">
        <f>SUM(R261:R262)</f>
        <v>0</v>
      </c>
      <c r="T260" s="94">
        <f>SUM(T261:T262)</f>
        <v>0</v>
      </c>
      <c r="V260" s="94">
        <f>SUM(V261:V262)</f>
        <v>0</v>
      </c>
      <c r="X260" s="95">
        <f>SUM(X261:X262)</f>
        <v>0</v>
      </c>
      <c r="AR260" s="14" t="s">
        <v>170</v>
      </c>
      <c r="AT260" s="96" t="s">
        <v>76</v>
      </c>
      <c r="AU260" s="96" t="s">
        <v>85</v>
      </c>
      <c r="AY260" s="14" t="s">
        <v>134</v>
      </c>
      <c r="BK260" s="97">
        <f>SUM(BK261:BK262)</f>
        <v>0</v>
      </c>
    </row>
    <row r="261" spans="2:65" s="8" customFormat="1" ht="24.2" customHeight="1" x14ac:dyDescent="0.2">
      <c r="B261" s="1"/>
      <c r="C261" s="118" t="s">
        <v>529</v>
      </c>
      <c r="D261" s="118" t="s">
        <v>137</v>
      </c>
      <c r="E261" s="119" t="s">
        <v>530</v>
      </c>
      <c r="F261" s="120" t="s">
        <v>531</v>
      </c>
      <c r="G261" s="121" t="s">
        <v>152</v>
      </c>
      <c r="H261" s="122">
        <v>1</v>
      </c>
      <c r="I261" s="2"/>
      <c r="J261" s="2"/>
      <c r="K261" s="154">
        <f>ROUND(P261*H261,2)</f>
        <v>0</v>
      </c>
      <c r="L261" s="120" t="s">
        <v>141</v>
      </c>
      <c r="M261" s="1"/>
      <c r="N261" s="99" t="s">
        <v>1</v>
      </c>
      <c r="O261" s="100" t="s">
        <v>40</v>
      </c>
      <c r="P261" s="101">
        <f>I261+J261</f>
        <v>0</v>
      </c>
      <c r="Q261" s="101">
        <f>ROUND(I261*H261,2)</f>
        <v>0</v>
      </c>
      <c r="R261" s="101">
        <f>ROUND(J261*H261,2)</f>
        <v>0</v>
      </c>
      <c r="S261" s="102">
        <v>0</v>
      </c>
      <c r="T261" s="102">
        <f>S261*H261</f>
        <v>0</v>
      </c>
      <c r="U261" s="102">
        <v>0</v>
      </c>
      <c r="V261" s="102">
        <f>U261*H261</f>
        <v>0</v>
      </c>
      <c r="W261" s="102">
        <v>0</v>
      </c>
      <c r="X261" s="103">
        <f>W261*H261</f>
        <v>0</v>
      </c>
      <c r="AR261" s="104" t="s">
        <v>532</v>
      </c>
      <c r="AT261" s="104" t="s">
        <v>137</v>
      </c>
      <c r="AU261" s="104" t="s">
        <v>87</v>
      </c>
      <c r="AY261" s="21" t="s">
        <v>134</v>
      </c>
      <c r="BE261" s="105">
        <f>IF(O261="základní",K261,0)</f>
        <v>0</v>
      </c>
      <c r="BF261" s="105">
        <f>IF(O261="snížená",K261,0)</f>
        <v>0</v>
      </c>
      <c r="BG261" s="105">
        <f>IF(O261="zákl. přenesená",K261,0)</f>
        <v>0</v>
      </c>
      <c r="BH261" s="105">
        <f>IF(O261="sníž. přenesená",K261,0)</f>
        <v>0</v>
      </c>
      <c r="BI261" s="105">
        <f>IF(O261="nulová",K261,0)</f>
        <v>0</v>
      </c>
      <c r="BJ261" s="21" t="s">
        <v>85</v>
      </c>
      <c r="BK261" s="105">
        <f>ROUND(P261*H261,2)</f>
        <v>0</v>
      </c>
      <c r="BL261" s="21" t="s">
        <v>532</v>
      </c>
      <c r="BM261" s="104" t="s">
        <v>533</v>
      </c>
    </row>
    <row r="262" spans="2:65" s="8" customFormat="1" ht="29.25" x14ac:dyDescent="0.2">
      <c r="B262" s="1"/>
      <c r="C262" s="123"/>
      <c r="D262" s="124" t="s">
        <v>144</v>
      </c>
      <c r="E262" s="123"/>
      <c r="F262" s="125" t="s">
        <v>534</v>
      </c>
      <c r="G262" s="123"/>
      <c r="H262" s="123"/>
      <c r="K262" s="123"/>
      <c r="L262" s="123"/>
      <c r="M262" s="1"/>
      <c r="N262" s="106"/>
      <c r="X262" s="107"/>
      <c r="AT262" s="21" t="s">
        <v>144</v>
      </c>
      <c r="AU262" s="21" t="s">
        <v>87</v>
      </c>
    </row>
    <row r="263" spans="2:65" s="9" customFormat="1" ht="22.9" customHeight="1" x14ac:dyDescent="0.2">
      <c r="B263" s="90"/>
      <c r="C263" s="126"/>
      <c r="D263" s="127" t="s">
        <v>76</v>
      </c>
      <c r="E263" s="129" t="s">
        <v>535</v>
      </c>
      <c r="F263" s="129" t="s">
        <v>536</v>
      </c>
      <c r="G263" s="126"/>
      <c r="H263" s="126"/>
      <c r="K263" s="156">
        <f>BK263</f>
        <v>0</v>
      </c>
      <c r="L263" s="126"/>
      <c r="M263" s="90"/>
      <c r="N263" s="92"/>
      <c r="Q263" s="93">
        <f>Q264</f>
        <v>0</v>
      </c>
      <c r="R263" s="93">
        <f>R264</f>
        <v>0</v>
      </c>
      <c r="T263" s="94">
        <f>T264</f>
        <v>0</v>
      </c>
      <c r="V263" s="94">
        <f>V264</f>
        <v>0</v>
      </c>
      <c r="X263" s="95">
        <f>X264</f>
        <v>0</v>
      </c>
      <c r="AR263" s="14" t="s">
        <v>170</v>
      </c>
      <c r="AT263" s="96" t="s">
        <v>76</v>
      </c>
      <c r="AU263" s="96" t="s">
        <v>85</v>
      </c>
      <c r="AY263" s="14" t="s">
        <v>134</v>
      </c>
      <c r="BK263" s="97">
        <f>BK264</f>
        <v>0</v>
      </c>
    </row>
    <row r="264" spans="2:65" s="8" customFormat="1" ht="24.2" customHeight="1" x14ac:dyDescent="0.2">
      <c r="B264" s="1"/>
      <c r="C264" s="118" t="s">
        <v>537</v>
      </c>
      <c r="D264" s="118" t="s">
        <v>137</v>
      </c>
      <c r="E264" s="119" t="s">
        <v>538</v>
      </c>
      <c r="F264" s="120" t="s">
        <v>539</v>
      </c>
      <c r="G264" s="121" t="s">
        <v>152</v>
      </c>
      <c r="H264" s="122">
        <v>1</v>
      </c>
      <c r="I264" s="2"/>
      <c r="J264" s="2"/>
      <c r="K264" s="154">
        <f>ROUND(P264*H264,2)</f>
        <v>0</v>
      </c>
      <c r="L264" s="120" t="s">
        <v>141</v>
      </c>
      <c r="M264" s="1"/>
      <c r="N264" s="99" t="s">
        <v>1</v>
      </c>
      <c r="O264" s="100" t="s">
        <v>40</v>
      </c>
      <c r="P264" s="101">
        <f>I264+J264</f>
        <v>0</v>
      </c>
      <c r="Q264" s="101">
        <f>ROUND(I264*H264,2)</f>
        <v>0</v>
      </c>
      <c r="R264" s="101">
        <f>ROUND(J264*H264,2)</f>
        <v>0</v>
      </c>
      <c r="S264" s="102">
        <v>0</v>
      </c>
      <c r="T264" s="102">
        <f>S264*H264</f>
        <v>0</v>
      </c>
      <c r="U264" s="102">
        <v>0</v>
      </c>
      <c r="V264" s="102">
        <f>U264*H264</f>
        <v>0</v>
      </c>
      <c r="W264" s="102">
        <v>0</v>
      </c>
      <c r="X264" s="103">
        <f>W264*H264</f>
        <v>0</v>
      </c>
      <c r="AR264" s="104" t="s">
        <v>532</v>
      </c>
      <c r="AT264" s="104" t="s">
        <v>137</v>
      </c>
      <c r="AU264" s="104" t="s">
        <v>87</v>
      </c>
      <c r="AY264" s="21" t="s">
        <v>134</v>
      </c>
      <c r="BE264" s="105">
        <f>IF(O264="základní",K264,0)</f>
        <v>0</v>
      </c>
      <c r="BF264" s="105">
        <f>IF(O264="snížená",K264,0)</f>
        <v>0</v>
      </c>
      <c r="BG264" s="105">
        <f>IF(O264="zákl. přenesená",K264,0)</f>
        <v>0</v>
      </c>
      <c r="BH264" s="105">
        <f>IF(O264="sníž. přenesená",K264,0)</f>
        <v>0</v>
      </c>
      <c r="BI264" s="105">
        <f>IF(O264="nulová",K264,0)</f>
        <v>0</v>
      </c>
      <c r="BJ264" s="21" t="s">
        <v>85</v>
      </c>
      <c r="BK264" s="105">
        <f>ROUND(P264*H264,2)</f>
        <v>0</v>
      </c>
      <c r="BL264" s="21" t="s">
        <v>532</v>
      </c>
      <c r="BM264" s="104" t="s">
        <v>540</v>
      </c>
    </row>
    <row r="265" spans="2:65" s="9" customFormat="1" ht="22.9" customHeight="1" x14ac:dyDescent="0.2">
      <c r="B265" s="90"/>
      <c r="C265" s="126"/>
      <c r="D265" s="127" t="s">
        <v>76</v>
      </c>
      <c r="E265" s="129" t="s">
        <v>541</v>
      </c>
      <c r="F265" s="129" t="s">
        <v>542</v>
      </c>
      <c r="G265" s="126"/>
      <c r="H265" s="126"/>
      <c r="K265" s="156">
        <f>BK265</f>
        <v>0</v>
      </c>
      <c r="L265" s="126"/>
      <c r="M265" s="90"/>
      <c r="N265" s="92"/>
      <c r="Q265" s="93">
        <f>SUM(Q266:Q267)</f>
        <v>0</v>
      </c>
      <c r="R265" s="93">
        <f>SUM(R266:R267)</f>
        <v>0</v>
      </c>
      <c r="T265" s="94">
        <f>SUM(T266:T267)</f>
        <v>0</v>
      </c>
      <c r="V265" s="94">
        <f>SUM(V266:V267)</f>
        <v>0</v>
      </c>
      <c r="X265" s="95">
        <f>SUM(X266:X267)</f>
        <v>0</v>
      </c>
      <c r="AR265" s="14" t="s">
        <v>170</v>
      </c>
      <c r="AT265" s="96" t="s">
        <v>76</v>
      </c>
      <c r="AU265" s="96" t="s">
        <v>85</v>
      </c>
      <c r="AY265" s="14" t="s">
        <v>134</v>
      </c>
      <c r="BK265" s="97">
        <f>SUM(BK266:BK267)</f>
        <v>0</v>
      </c>
    </row>
    <row r="266" spans="2:65" s="8" customFormat="1" ht="24.2" customHeight="1" x14ac:dyDescent="0.2">
      <c r="B266" s="1"/>
      <c r="C266" s="118" t="s">
        <v>543</v>
      </c>
      <c r="D266" s="118" t="s">
        <v>137</v>
      </c>
      <c r="E266" s="119" t="s">
        <v>544</v>
      </c>
      <c r="F266" s="120" t="s">
        <v>545</v>
      </c>
      <c r="G266" s="121" t="s">
        <v>152</v>
      </c>
      <c r="H266" s="122">
        <v>1</v>
      </c>
      <c r="I266" s="2"/>
      <c r="J266" s="2"/>
      <c r="K266" s="154">
        <f>ROUND(P266*H266,2)</f>
        <v>0</v>
      </c>
      <c r="L266" s="120" t="s">
        <v>141</v>
      </c>
      <c r="M266" s="1"/>
      <c r="N266" s="99" t="s">
        <v>1</v>
      </c>
      <c r="O266" s="100" t="s">
        <v>40</v>
      </c>
      <c r="P266" s="101">
        <f>I266+J266</f>
        <v>0</v>
      </c>
      <c r="Q266" s="101">
        <f>ROUND(I266*H266,2)</f>
        <v>0</v>
      </c>
      <c r="R266" s="101">
        <f>ROUND(J266*H266,2)</f>
        <v>0</v>
      </c>
      <c r="S266" s="102">
        <v>0</v>
      </c>
      <c r="T266" s="102">
        <f>S266*H266</f>
        <v>0</v>
      </c>
      <c r="U266" s="102">
        <v>0</v>
      </c>
      <c r="V266" s="102">
        <f>U266*H266</f>
        <v>0</v>
      </c>
      <c r="W266" s="102">
        <v>0</v>
      </c>
      <c r="X266" s="103">
        <f>W266*H266</f>
        <v>0</v>
      </c>
      <c r="AR266" s="104" t="s">
        <v>532</v>
      </c>
      <c r="AT266" s="104" t="s">
        <v>137</v>
      </c>
      <c r="AU266" s="104" t="s">
        <v>87</v>
      </c>
      <c r="AY266" s="21" t="s">
        <v>134</v>
      </c>
      <c r="BE266" s="105">
        <f>IF(O266="základní",K266,0)</f>
        <v>0</v>
      </c>
      <c r="BF266" s="105">
        <f>IF(O266="snížená",K266,0)</f>
        <v>0</v>
      </c>
      <c r="BG266" s="105">
        <f>IF(O266="zákl. přenesená",K266,0)</f>
        <v>0</v>
      </c>
      <c r="BH266" s="105">
        <f>IF(O266="sníž. přenesená",K266,0)</f>
        <v>0</v>
      </c>
      <c r="BI266" s="105">
        <f>IF(O266="nulová",K266,0)</f>
        <v>0</v>
      </c>
      <c r="BJ266" s="21" t="s">
        <v>85</v>
      </c>
      <c r="BK266" s="105">
        <f>ROUND(P266*H266,2)</f>
        <v>0</v>
      </c>
      <c r="BL266" s="21" t="s">
        <v>532</v>
      </c>
      <c r="BM266" s="104" t="s">
        <v>546</v>
      </c>
    </row>
    <row r="267" spans="2:65" s="8" customFormat="1" ht="24.2" customHeight="1" x14ac:dyDescent="0.2">
      <c r="B267" s="1"/>
      <c r="C267" s="118" t="s">
        <v>547</v>
      </c>
      <c r="D267" s="118" t="s">
        <v>137</v>
      </c>
      <c r="E267" s="119" t="s">
        <v>548</v>
      </c>
      <c r="F267" s="120" t="s">
        <v>549</v>
      </c>
      <c r="G267" s="121" t="s">
        <v>552</v>
      </c>
      <c r="H267" s="122">
        <v>1</v>
      </c>
      <c r="I267" s="2"/>
      <c r="J267" s="2"/>
      <c r="K267" s="154">
        <f>ROUND(P267*H267,2)</f>
        <v>0</v>
      </c>
      <c r="L267" s="120" t="s">
        <v>141</v>
      </c>
      <c r="M267" s="1"/>
      <c r="N267" s="113" t="s">
        <v>1</v>
      </c>
      <c r="O267" s="114" t="s">
        <v>40</v>
      </c>
      <c r="P267" s="115">
        <f>I267+J267</f>
        <v>0</v>
      </c>
      <c r="Q267" s="115">
        <f>ROUND(I267*H267,2)</f>
        <v>0</v>
      </c>
      <c r="R267" s="115">
        <f>ROUND(J267*H267,2)</f>
        <v>0</v>
      </c>
      <c r="S267" s="116">
        <v>0</v>
      </c>
      <c r="T267" s="116">
        <f>S267*H267</f>
        <v>0</v>
      </c>
      <c r="U267" s="116">
        <v>0</v>
      </c>
      <c r="V267" s="116">
        <f>U267*H267</f>
        <v>0</v>
      </c>
      <c r="W267" s="116">
        <v>0</v>
      </c>
      <c r="X267" s="117">
        <f>W267*H267</f>
        <v>0</v>
      </c>
      <c r="AR267" s="104" t="s">
        <v>532</v>
      </c>
      <c r="AT267" s="104" t="s">
        <v>137</v>
      </c>
      <c r="AU267" s="104" t="s">
        <v>87</v>
      </c>
      <c r="AY267" s="21" t="s">
        <v>134</v>
      </c>
      <c r="BE267" s="105">
        <f>IF(O267="základní",K267,0)</f>
        <v>0</v>
      </c>
      <c r="BF267" s="105">
        <f>IF(O267="snížená",K267,0)</f>
        <v>0</v>
      </c>
      <c r="BG267" s="105">
        <f>IF(O267="zákl. přenesená",K267,0)</f>
        <v>0</v>
      </c>
      <c r="BH267" s="105">
        <f>IF(O267="sníž. přenesená",K267,0)</f>
        <v>0</v>
      </c>
      <c r="BI267" s="105">
        <f>IF(O267="nulová",K267,0)</f>
        <v>0</v>
      </c>
      <c r="BJ267" s="21" t="s">
        <v>85</v>
      </c>
      <c r="BK267" s="105">
        <f>ROUND(P267*H267,2)</f>
        <v>0</v>
      </c>
      <c r="BL267" s="21" t="s">
        <v>532</v>
      </c>
      <c r="BM267" s="104" t="s">
        <v>550</v>
      </c>
    </row>
    <row r="268" spans="2:65" s="8" customFormat="1" ht="6.95" customHeight="1" x14ac:dyDescent="0.2">
      <c r="B268" s="57"/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1"/>
    </row>
  </sheetData>
  <sheetProtection algorithmName="SHA-512" hashValue="uVw6Pj1GuepMb8ENp08yW3Zbd0KtVwmlXvNuVzyewjSnmgGCBzBPc88Y0J0vK2Eec7UHHqTuPHdD2KM4iuOwSw==" saltValue="IYWbHXaPGNz28j+3CmPLLQ==" spinCount="100000" sheet="1" objects="1" scenarios="1"/>
  <autoFilter ref="C129:L267"/>
  <mergeCells count="8">
    <mergeCell ref="E120:H120"/>
    <mergeCell ref="E122:H122"/>
    <mergeCell ref="M2:Z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D.1.3 Silnoproudá el...</vt:lpstr>
      <vt:lpstr>'01 - D.1.3 Silnoproudá el...'!Názvy_tisku</vt:lpstr>
      <vt:lpstr>'Rekapitulace stavby'!Názvy_tisku</vt:lpstr>
      <vt:lpstr>'01 - D.1.3 Silnoproudá el...'!Oblast_tisku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VK2020\VK2020</dc:creator>
  <cp:lastModifiedBy>SVOBODA Pavel DiS.</cp:lastModifiedBy>
  <dcterms:created xsi:type="dcterms:W3CDTF">2024-02-12T12:58:48Z</dcterms:created>
  <dcterms:modified xsi:type="dcterms:W3CDTF">2025-07-30T11:10:38Z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-518167454</vt:i4>
  </property>
  <property fmtid="{D5CDD505-2E9C-101B-9397-08002B2CF9AE}" pid="3" name="_NewReviewCycle">
    <vt:lpwstr/>
  </property>
  <property fmtid="{D5CDD505-2E9C-101B-9397-08002B2CF9AE}" pid="4" name="_EmailSubject">
    <vt:lpwstr>Rozpočty</vt:lpwstr>
  </property>
  <property fmtid="{D5CDD505-2E9C-101B-9397-08002B2CF9AE}" pid="5" name="_AuthorEmail">
    <vt:lpwstr>firma@firma-vk.eu</vt:lpwstr>
  </property>
  <property fmtid="{D5CDD505-2E9C-101B-9397-08002B2CF9AE}" pid="6" name="_AuthorEmailDisplayName">
    <vt:lpwstr>Viktor Králík</vt:lpwstr>
  </property>
  <property fmtid="{D5CDD505-2E9C-101B-9397-08002B2CF9AE}" pid="7" name="_ReviewingToolsShownOnce">
    <vt:lpwstr/>
  </property>
</Properties>
</file>